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_NextcloudSyncOrdner\00002_Immobilien\004_1-Immobilie Çamlıtepe Sitesi\Cari Program Ver 5.1 in Benutzung\Kunden\"/>
    </mc:Choice>
  </mc:AlternateContent>
  <xr:revisionPtr revIDLastSave="0" documentId="13_ncr:1_{D3D4F90F-8651-4D56-AA2F-C92149947473}" xr6:coauthVersionLast="46" xr6:coauthVersionMax="46" xr10:uidLastSave="{00000000-0000-0000-0000-000000000000}"/>
  <bookViews>
    <workbookView xWindow="3600" yWindow="750" windowWidth="22665" windowHeight="14385" activeTab="2" xr2:uid="{C4650D6A-3699-4220-A77B-4ABB2BDAAC74}"/>
  </bookViews>
  <sheets>
    <sheet name="Übersicht" sheetId="1" r:id="rId1"/>
    <sheet name="Detail" sheetId="2" r:id="rId2"/>
    <sheet name="Kontoauszug" sheetId="3" r:id="rId3"/>
  </sheets>
  <definedNames>
    <definedName name="_xlnm._FilterDatabase" localSheetId="1" hidden="1">Detail!$A$4:$X$65000</definedName>
    <definedName name="_xlnm.Print_Area" localSheetId="2">Kontoauszug!$A$3:$P$46</definedName>
    <definedName name="_xlnm.Print_Titles" localSheetId="2">Kontoauszug!$4:$4</definedName>
    <definedName name="_xlnm.Criteria" localSheetId="2">Kontoauszug!$A$1:$Y$2</definedName>
    <definedName name="_xlnm.Extract" localSheetId="2">Kontoauszug!$A$4:$X$4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" i="3" l="1"/>
  <c r="A2" i="3"/>
  <c r="O15" i="2"/>
  <c r="M3" i="3" l="1"/>
  <c r="O6" i="2"/>
  <c r="O5" i="2" l="1"/>
  <c r="O7" i="2" l="1"/>
  <c r="O8" i="2" l="1"/>
  <c r="O11" i="2" l="1"/>
  <c r="O10" i="2" l="1"/>
  <c r="O9" i="2" l="1"/>
  <c r="O14" i="2" l="1"/>
  <c r="O12" i="2" l="1"/>
  <c r="O13" i="2" l="1"/>
  <c r="O17" i="2" l="1"/>
  <c r="O16" i="2" l="1"/>
  <c r="O18" i="2" l="1"/>
  <c r="O19" i="2" l="1"/>
  <c r="O20" i="2" l="1"/>
  <c r="O21" i="2"/>
  <c r="O28" i="2" l="1"/>
  <c r="O26" i="2"/>
  <c r="O25" i="2"/>
  <c r="O24" i="2"/>
  <c r="O22" i="2" l="1"/>
  <c r="O23" i="2" l="1"/>
  <c r="O27" i="2" l="1"/>
  <c r="B3" i="3" l="1"/>
  <c r="N3" i="3"/>
  <c r="O29" i="2"/>
  <c r="O3" i="3" l="1"/>
  <c r="O30" i="2"/>
  <c r="O45" i="2" l="1"/>
  <c r="O44" i="2"/>
  <c r="O42" i="2"/>
  <c r="O43" i="2"/>
  <c r="O40" i="2"/>
  <c r="O41" i="2"/>
  <c r="O39" i="2"/>
  <c r="O38" i="2"/>
  <c r="O35" i="2"/>
  <c r="O36" i="2"/>
  <c r="O37" i="2"/>
  <c r="O34" i="2"/>
  <c r="O32" i="2"/>
  <c r="O33" i="2"/>
  <c r="O31" i="2"/>
  <c r="B20" i="1" l="1"/>
  <c r="B21" i="1" s="1"/>
  <c r="O46" i="2" l="1"/>
  <c r="B3" i="2"/>
  <c r="N3" i="2"/>
  <c r="M3" i="2"/>
  <c r="B35" i="1"/>
  <c r="O3" i="2" l="1"/>
  <c r="B32" i="1"/>
  <c r="B34" i="1" s="1"/>
  <c r="B30" i="1"/>
  <c r="B28" i="1"/>
  <c r="B29" i="1" s="1" a="1"/>
  <c r="B29" i="1" s="1"/>
  <c r="B26" i="1"/>
  <c r="B27" i="1" s="1"/>
  <c r="B24" i="1"/>
  <c r="B25" i="1" s="1"/>
  <c r="B22" i="1"/>
  <c r="B23" i="1" s="1"/>
  <c r="B17" i="1"/>
  <c r="B16" i="1"/>
  <c r="B33" i="1" l="1"/>
  <c r="B18" i="1"/>
  <c r="B14" i="1" s="1"/>
</calcChain>
</file>

<file path=xl/sharedStrings.xml><?xml version="1.0" encoding="utf-8"?>
<sst xmlns="http://schemas.openxmlformats.org/spreadsheetml/2006/main" count="569" uniqueCount="158">
  <si>
    <t>Tel 2 :</t>
  </si>
  <si>
    <t>Tel 1 :</t>
  </si>
  <si>
    <t>Fax :</t>
  </si>
  <si>
    <t>E-Mail :</t>
  </si>
  <si>
    <t>Çek V.Tarihi</t>
  </si>
  <si>
    <t>Çek No</t>
  </si>
  <si>
    <t>Kdv Tutarı</t>
  </si>
  <si>
    <t>Kontr.No</t>
  </si>
  <si>
    <t>Çek Baka</t>
  </si>
  <si>
    <t>Şube</t>
  </si>
  <si>
    <t>Hesap No</t>
  </si>
  <si>
    <t>Ciro Tarih</t>
  </si>
  <si>
    <t xml:space="preserve">Cirolanan Firma </t>
  </si>
  <si>
    <t>Adem ERDEM</t>
  </si>
  <si>
    <t>06</t>
  </si>
  <si>
    <t/>
  </si>
  <si>
    <t>E/Su Aidat</t>
  </si>
  <si>
    <t>K502</t>
  </si>
  <si>
    <t>İşbankası</t>
  </si>
  <si>
    <t>Aidat Mart Nisan Mayıs Haziran</t>
  </si>
  <si>
    <t>K503</t>
  </si>
  <si>
    <t>K504</t>
  </si>
  <si>
    <t>K505</t>
  </si>
  <si>
    <t>K506</t>
  </si>
  <si>
    <t>K507</t>
  </si>
  <si>
    <t>F2115</t>
  </si>
  <si>
    <t>Ay</t>
  </si>
  <si>
    <t>K508</t>
  </si>
  <si>
    <t>F2116</t>
  </si>
  <si>
    <t>Adet</t>
  </si>
  <si>
    <t>K509</t>
  </si>
  <si>
    <t>F2117</t>
  </si>
  <si>
    <t>K510</t>
  </si>
  <si>
    <t>F2118</t>
  </si>
  <si>
    <t>K511</t>
  </si>
  <si>
    <t>F2119</t>
  </si>
  <si>
    <t>kwH</t>
  </si>
  <si>
    <t>K512</t>
  </si>
  <si>
    <t>m3</t>
  </si>
  <si>
    <t>F2120</t>
  </si>
  <si>
    <t>K513</t>
  </si>
  <si>
    <t>F2263</t>
  </si>
  <si>
    <t>K781</t>
  </si>
  <si>
    <t>F33419</t>
  </si>
  <si>
    <t>K1168</t>
  </si>
  <si>
    <t>F33471</t>
  </si>
  <si>
    <t>Taksit</t>
  </si>
  <si>
    <t>K1240</t>
  </si>
  <si>
    <t>K1348</t>
  </si>
  <si>
    <t>F33564</t>
  </si>
  <si>
    <t>K1407</t>
  </si>
  <si>
    <t>F33592</t>
  </si>
  <si>
    <t>K1452</t>
  </si>
  <si>
    <t>F33593</t>
  </si>
  <si>
    <t>K1453</t>
  </si>
  <si>
    <t>F33594</t>
  </si>
  <si>
    <t>K1454</t>
  </si>
  <si>
    <t>E/Su Aidat Bedeli</t>
  </si>
  <si>
    <t>F33708</t>
  </si>
  <si>
    <t>K1615</t>
  </si>
  <si>
    <t>Açık kalan ödemelere mahsuben</t>
  </si>
  <si>
    <t>K1712</t>
  </si>
  <si>
    <t>F33863</t>
  </si>
  <si>
    <t>Ltr</t>
  </si>
  <si>
    <t>K1820</t>
  </si>
  <si>
    <t>F33908</t>
  </si>
  <si>
    <t>K1881</t>
  </si>
  <si>
    <t>F33948</t>
  </si>
  <si>
    <t>K1930</t>
  </si>
  <si>
    <t>F33949</t>
  </si>
  <si>
    <t>K1931</t>
  </si>
  <si>
    <t>F33992</t>
  </si>
  <si>
    <t>K1997</t>
  </si>
  <si>
    <t>AYDEM Masraf-AYD01-Belediye Harç Ş.Karaca</t>
  </si>
  <si>
    <t>F34038</t>
  </si>
  <si>
    <t>adet</t>
  </si>
  <si>
    <t>K2043</t>
  </si>
  <si>
    <t>F34040</t>
  </si>
  <si>
    <t>K2044</t>
  </si>
  <si>
    <t>Kdv</t>
  </si>
  <si>
    <t>F34208</t>
  </si>
  <si>
    <t>K2277</t>
  </si>
  <si>
    <t>F34283</t>
  </si>
  <si>
    <t>K2346</t>
  </si>
  <si>
    <t>F34284</t>
  </si>
  <si>
    <t>K2347</t>
  </si>
  <si>
    <t>F34305</t>
  </si>
  <si>
    <t>K2380</t>
  </si>
  <si>
    <t>F34323</t>
  </si>
  <si>
    <t>K2404</t>
  </si>
  <si>
    <t>F34480</t>
  </si>
  <si>
    <t>kWh</t>
  </si>
  <si>
    <t>K2626</t>
  </si>
  <si>
    <t>F34482</t>
  </si>
  <si>
    <t>K2627</t>
  </si>
  <si>
    <t>F34483</t>
  </si>
  <si>
    <t>K2628</t>
  </si>
  <si>
    <t>Datum</t>
  </si>
  <si>
    <t>Vorgang</t>
  </si>
  <si>
    <t>Erläuterung</t>
  </si>
  <si>
    <t>Rechn.nr</t>
  </si>
  <si>
    <t>Einheit</t>
  </si>
  <si>
    <t>Menge</t>
  </si>
  <si>
    <t>Preis</t>
  </si>
  <si>
    <t>Summe</t>
  </si>
  <si>
    <t>Zahlbetrag</t>
  </si>
  <si>
    <t>Bezahlter Betrag</t>
  </si>
  <si>
    <t>Saldo</t>
  </si>
  <si>
    <t>Notizen</t>
  </si>
  <si>
    <t>Bank</t>
  </si>
  <si>
    <t>Auslagen</t>
  </si>
  <si>
    <t>Eigent/Mieter Name</t>
  </si>
  <si>
    <t>Haus Nr.:</t>
  </si>
  <si>
    <t>Adresse :</t>
  </si>
  <si>
    <t>Steuer Nr.:</t>
  </si>
  <si>
    <t>Finanzamt:</t>
  </si>
  <si>
    <t>Mobil</t>
  </si>
  <si>
    <t>Ansprechpartner</t>
  </si>
  <si>
    <t>Zahltag</t>
  </si>
  <si>
    <t>Finanzsituation</t>
  </si>
  <si>
    <t>Schulden</t>
  </si>
  <si>
    <t>Bezahlt</t>
  </si>
  <si>
    <t>Letzter EK datum</t>
  </si>
  <si>
    <t>Letzter VK Datum</t>
  </si>
  <si>
    <t>Letzter Bezahldatum</t>
  </si>
  <si>
    <t>Letzter Zahlbetrag</t>
  </si>
  <si>
    <t>Letzter Rückverg.Datum</t>
  </si>
  <si>
    <t>Letzter Rückverg.Betrag</t>
  </si>
  <si>
    <t>Letzter Skonti Datum:</t>
  </si>
  <si>
    <t>Letzter Skonti Betrag:</t>
  </si>
  <si>
    <t>Letztes Übereinkommen Datum:</t>
  </si>
  <si>
    <t>Letztes Übereinkommen Text</t>
  </si>
  <si>
    <t>Barcheck</t>
  </si>
  <si>
    <t>Umbuchungsdatum :</t>
  </si>
  <si>
    <t>Umbuchungsbetrag Soll :</t>
  </si>
  <si>
    <t>Umbuchungshaben :</t>
  </si>
  <si>
    <t>Totalbetrag:</t>
  </si>
  <si>
    <t>Eigentümer</t>
  </si>
  <si>
    <t>Leistung</t>
  </si>
  <si>
    <t>ZahlEingang</t>
  </si>
  <si>
    <t>ABSCHLAG-Aİ-600-Aidat 01.10.2022</t>
  </si>
  <si>
    <t>STROM-E006-Elektrik-Kasım-22</t>
  </si>
  <si>
    <t>STROM-E004-Elektrik-Ocak-22</t>
  </si>
  <si>
    <t>STROM-E001-Elektrik</t>
  </si>
  <si>
    <t>ZUSATZ BEZAHLUNG-EKÖ006-Yol Kadastro Harita</t>
  </si>
  <si>
    <t>ZUSATZ BEZAHLUNG-EKÖ005-Mazot Alımı</t>
  </si>
  <si>
    <t>ZUSATZ BEZAHLUNG-EKÖ004-Trafo Devir Harita-Tapu</t>
  </si>
  <si>
    <t>ZUSATZ BEZAHLUNG-EKÖ001-Ek Ödeme</t>
  </si>
  <si>
    <t>VON BANK</t>
  </si>
  <si>
    <t>WASSER-S002-Su Ekim 21</t>
  </si>
  <si>
    <t>WASSER-MUSKI SCHULDEN 2021-Su SCHULDEN</t>
  </si>
  <si>
    <t>ZUSATZ BEZAHLUNG-İsmail B-Mahsuben-YÖN-SCHULDEN</t>
  </si>
  <si>
    <t>ABSCHLAG-Aİ-400-Abschlag Neu</t>
  </si>
  <si>
    <t>WASSER-S001-Brauchwasser</t>
  </si>
  <si>
    <t>ABSCHLAG-Aİ-200-Abschlag Alt</t>
  </si>
  <si>
    <t>ABSCHLAG-Aİ-300-Abschlag Alt</t>
  </si>
  <si>
    <t>Eigentümer:</t>
  </si>
  <si>
    <t>Zahlbetrag Soll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</si>
</sst>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TL];[Red]\-#,##0.00\ [$TL]"/>
    <numFmt numFmtId="165" formatCode="d/m/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/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rgb="FFB2B2B2"/>
      </bottom>
      <diagonal/>
    </border>
    <border>
      <left style="medium">
        <color indexed="64"/>
      </left>
      <right style="thin">
        <color theme="0" tint="-0.24994659260841701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theme="0" tint="-0.24994659260841701"/>
      </right>
      <top style="thin">
        <color rgb="FFB2B2B2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1499679555650502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rgb="FFB2B2B2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2" fillId="0" borderId="2" applyNumberFormat="0" applyFill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left" indent="1"/>
    </xf>
    <xf numFmtId="0" fontId="2" fillId="3" borderId="2" xfId="2" applyFill="1"/>
    <xf numFmtId="165" fontId="0" fillId="0" borderId="0" xfId="0" applyNumberFormat="1"/>
    <xf numFmtId="165" fontId="2" fillId="3" borderId="2" xfId="2" applyNumberFormat="1" applyFill="1"/>
    <xf numFmtId="49" fontId="0" fillId="0" borderId="0" xfId="0" applyNumberFormat="1"/>
    <xf numFmtId="49" fontId="2" fillId="3" borderId="2" xfId="2" applyNumberFormat="1" applyFill="1"/>
    <xf numFmtId="2" fontId="0" fillId="0" borderId="0" xfId="0" applyNumberFormat="1"/>
    <xf numFmtId="2" fontId="2" fillId="3" borderId="2" xfId="2" applyNumberFormat="1" applyFill="1"/>
    <xf numFmtId="4" fontId="0" fillId="0" borderId="0" xfId="0" applyNumberFormat="1"/>
    <xf numFmtId="4" fontId="2" fillId="3" borderId="2" xfId="2" applyNumberFormat="1" applyFill="1"/>
    <xf numFmtId="164" fontId="0" fillId="0" borderId="0" xfId="0" applyNumberFormat="1"/>
    <xf numFmtId="164" fontId="2" fillId="3" borderId="2" xfId="2" applyNumberFormat="1" applyFill="1"/>
    <xf numFmtId="0" fontId="3" fillId="4" borderId="3" xfId="1" applyFont="1" applyFill="1" applyBorder="1" applyAlignment="1">
      <alignment horizontal="left" indent="1"/>
    </xf>
    <xf numFmtId="0" fontId="3" fillId="4" borderId="4" xfId="1" applyFont="1" applyFill="1" applyBorder="1" applyAlignment="1">
      <alignment horizontal="left" indent="1"/>
    </xf>
    <xf numFmtId="0" fontId="3" fillId="4" borderId="5" xfId="1" applyFont="1" applyFill="1" applyBorder="1" applyAlignment="1">
      <alignment horizontal="left" indent="1"/>
    </xf>
    <xf numFmtId="0" fontId="3" fillId="5" borderId="6" xfId="1" applyFont="1" applyFill="1" applyBorder="1" applyAlignment="1">
      <alignment horizontal="left" indent="1"/>
    </xf>
    <xf numFmtId="0" fontId="3" fillId="5" borderId="7" xfId="1" applyFont="1" applyFill="1" applyBorder="1" applyAlignment="1">
      <alignment horizontal="left" indent="1"/>
    </xf>
    <xf numFmtId="0" fontId="3" fillId="5" borderId="8" xfId="1" applyFont="1" applyFill="1" applyBorder="1" applyAlignment="1">
      <alignment horizontal="left" indent="1"/>
    </xf>
    <xf numFmtId="14" fontId="3" fillId="2" borderId="9" xfId="1" applyNumberFormat="1" applyFont="1" applyBorder="1" applyAlignment="1">
      <alignment horizontal="left" indent="1"/>
    </xf>
    <xf numFmtId="164" fontId="3" fillId="2" borderId="9" xfId="1" applyNumberFormat="1" applyFont="1" applyBorder="1" applyAlignment="1">
      <alignment horizontal="left" indent="1"/>
    </xf>
    <xf numFmtId="0" fontId="3" fillId="2" borderId="9" xfId="1" applyFont="1" applyBorder="1" applyAlignment="1">
      <alignment horizontal="left" indent="1"/>
    </xf>
    <xf numFmtId="164" fontId="3" fillId="2" borderId="9" xfId="1" quotePrefix="1" applyNumberFormat="1" applyFont="1" applyBorder="1" applyAlignment="1">
      <alignment horizontal="left" indent="1"/>
    </xf>
    <xf numFmtId="0" fontId="3" fillId="4" borderId="10" xfId="1" applyFont="1" applyFill="1" applyBorder="1" applyAlignment="1">
      <alignment horizontal="left" indent="1"/>
    </xf>
    <xf numFmtId="0" fontId="3" fillId="4" borderId="11" xfId="1" applyFont="1" applyFill="1" applyBorder="1" applyAlignment="1">
      <alignment horizontal="left" indent="1"/>
    </xf>
    <xf numFmtId="14" fontId="3" fillId="2" borderId="12" xfId="1" applyNumberFormat="1" applyFont="1" applyBorder="1" applyAlignment="1">
      <alignment horizontal="left" indent="1"/>
    </xf>
    <xf numFmtId="164" fontId="3" fillId="2" borderId="13" xfId="1" applyNumberFormat="1" applyFont="1" applyBorder="1" applyAlignment="1">
      <alignment horizontal="left" indent="1"/>
    </xf>
    <xf numFmtId="164" fontId="3" fillId="2" borderId="14" xfId="1" applyNumberFormat="1" applyFont="1" applyBorder="1" applyAlignment="1">
      <alignment horizontal="left" indent="1"/>
    </xf>
    <xf numFmtId="164" fontId="3" fillId="2" borderId="15" xfId="1" applyNumberFormat="1" applyFont="1" applyBorder="1" applyAlignment="1">
      <alignment horizontal="left" indent="1"/>
    </xf>
    <xf numFmtId="164" fontId="3" fillId="2" borderId="12" xfId="1" applyNumberFormat="1" applyFont="1" applyBorder="1" applyAlignment="1">
      <alignment horizontal="left" indent="1"/>
    </xf>
    <xf numFmtId="164" fontId="3" fillId="2" borderId="16" xfId="1" applyNumberFormat="1" applyFont="1" applyBorder="1" applyAlignment="1">
      <alignment horizontal="left" indent="1"/>
    </xf>
    <xf numFmtId="14" fontId="0" fillId="0" borderId="0" xfId="0" applyNumberFormat="1"/>
  </cellXfs>
  <cellStyles count="3">
    <cellStyle name="Ergebnis" xfId="2" builtinId="25"/>
    <cellStyle name="Notiz" xfId="1" builtinId="10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2C3C1-A821-4BD3-8E77-88DE8B44322F}">
  <sheetPr codeName="Tabelle1"/>
  <dimension ref="A1:B35"/>
  <sheetViews>
    <sheetView showZeros="0" zoomScaleNormal="100" workbookViewId="0">
      <selection activeCell="A36" sqref="A36"/>
    </sheetView>
  </sheetViews>
  <sheetFormatPr baseColWidth="10" defaultRowHeight="15" customHeight="1" x14ac:dyDescent="0.25"/>
  <cols>
    <col min="1" max="1" width="30.28515625" customWidth="1"/>
    <col min="2" max="2" width="68.85546875" customWidth="1"/>
  </cols>
  <sheetData>
    <row r="1" spans="1:2" ht="15" customHeight="1" x14ac:dyDescent="0.25">
      <c r="A1" s="13" t="s">
        <v>111</v>
      </c>
      <c r="B1" s="16" t="s">
        <v>13</v>
      </c>
    </row>
    <row r="2" spans="1:2" ht="15" customHeight="1" x14ac:dyDescent="0.25">
      <c r="A2" s="14" t="s">
        <v>112</v>
      </c>
      <c r="B2" s="17" t="s">
        <v>14</v>
      </c>
    </row>
    <row r="3" spans="1:2" ht="15" customHeight="1" x14ac:dyDescent="0.25">
      <c r="A3" s="14" t="s">
        <v>113</v>
      </c>
      <c r="B3" s="17" t="s">
        <v>15</v>
      </c>
    </row>
    <row r="4" spans="1:2" ht="15" customHeight="1" x14ac:dyDescent="0.25">
      <c r="A4" s="14" t="s">
        <v>115</v>
      </c>
      <c r="B4" s="17" t="s">
        <v>15</v>
      </c>
    </row>
    <row r="5" spans="1:2" ht="15" customHeight="1" x14ac:dyDescent="0.25">
      <c r="A5" s="14" t="s">
        <v>114</v>
      </c>
      <c r="B5" s="17" t="s">
        <v>15</v>
      </c>
    </row>
    <row r="6" spans="1:2" ht="15" customHeight="1" x14ac:dyDescent="0.25">
      <c r="A6" s="14" t="s">
        <v>1</v>
      </c>
      <c r="B6" s="17" t="s">
        <v>15</v>
      </c>
    </row>
    <row r="7" spans="1:2" ht="15" customHeight="1" x14ac:dyDescent="0.25">
      <c r="A7" s="14" t="s">
        <v>0</v>
      </c>
      <c r="B7" s="17" t="s">
        <v>15</v>
      </c>
    </row>
    <row r="8" spans="1:2" ht="15" customHeight="1" x14ac:dyDescent="0.25">
      <c r="A8" s="14" t="s">
        <v>116</v>
      </c>
      <c r="B8" s="17" t="s">
        <v>15</v>
      </c>
    </row>
    <row r="9" spans="1:2" ht="15" customHeight="1" x14ac:dyDescent="0.25">
      <c r="A9" s="14" t="s">
        <v>2</v>
      </c>
      <c r="B9" s="17" t="s">
        <v>15</v>
      </c>
    </row>
    <row r="10" spans="1:2" ht="15" customHeight="1" x14ac:dyDescent="0.25">
      <c r="A10" s="14" t="s">
        <v>3</v>
      </c>
      <c r="B10" s="17" t="s">
        <v>15</v>
      </c>
    </row>
    <row r="11" spans="1:2" ht="15" customHeight="1" x14ac:dyDescent="0.25">
      <c r="A11" s="14" t="s">
        <v>117</v>
      </c>
      <c r="B11" s="17" t="s">
        <v>15</v>
      </c>
    </row>
    <row r="12" spans="1:2" ht="15" customHeight="1" x14ac:dyDescent="0.25">
      <c r="A12" s="14" t="s">
        <v>118</v>
      </c>
      <c r="B12" s="17" t="s">
        <v>15</v>
      </c>
    </row>
    <row r="13" spans="1:2" ht="15" customHeight="1" x14ac:dyDescent="0.25">
      <c r="A13" s="14"/>
      <c r="B13" s="17"/>
    </row>
    <row r="14" spans="1:2" ht="15" customHeight="1" thickBot="1" x14ac:dyDescent="0.3">
      <c r="A14" s="15" t="s">
        <v>119</v>
      </c>
      <c r="B14" s="18" t="str">
        <f>IF(B18=0,"Borçsuz",(IF(B18&gt;=0,"Alacaklı","Borçlu")))</f>
        <v>Borçlu</v>
      </c>
    </row>
    <row r="15" spans="1:2" ht="5.25" customHeight="1" thickBot="1" x14ac:dyDescent="0.3">
      <c r="A15" s="1"/>
      <c r="B15" s="1"/>
    </row>
    <row r="16" spans="1:2" ht="15" customHeight="1" x14ac:dyDescent="0.25">
      <c r="A16" s="13" t="s">
        <v>120</v>
      </c>
      <c r="B16" s="29">
        <f>Detail!M3</f>
        <v>20617.78</v>
      </c>
    </row>
    <row r="17" spans="1:2" ht="15" customHeight="1" x14ac:dyDescent="0.25">
      <c r="A17" s="14" t="s">
        <v>121</v>
      </c>
      <c r="B17" s="26">
        <f>Detail!N3</f>
        <v>12935</v>
      </c>
    </row>
    <row r="18" spans="1:2" ht="15" customHeight="1" thickBot="1" x14ac:dyDescent="0.3">
      <c r="A18" s="15" t="s">
        <v>107</v>
      </c>
      <c r="B18" s="30">
        <f>Detail!O3</f>
        <v>-7682.7799999999988</v>
      </c>
    </row>
    <row r="19" spans="1:2" ht="4.5" customHeight="1" thickBot="1" x14ac:dyDescent="0.3">
      <c r="A19" s="1"/>
      <c r="B19" s="1"/>
    </row>
    <row r="20" spans="1:2" ht="15" customHeight="1" x14ac:dyDescent="0.25">
      <c r="A20" s="13" t="s">
        <v>122</v>
      </c>
      <c r="B20" s="19">
        <f>SUMPRODUCT(LARGE((Detail!A5:A9988)*(Detail!B5:B9988="Satış"),1))</f>
        <v>0</v>
      </c>
    </row>
    <row r="21" spans="1:2" ht="15" customHeight="1" x14ac:dyDescent="0.25">
      <c r="A21" s="14" t="s">
        <v>123</v>
      </c>
      <c r="B21" s="22">
        <f>SUMIFS(Detail!M5:M9988,Detail!A5:A9988,B20,Detail!B5:B9988,"Satış")</f>
        <v>0</v>
      </c>
    </row>
    <row r="22" spans="1:2" ht="15" customHeight="1" x14ac:dyDescent="0.25">
      <c r="A22" s="14" t="s">
        <v>124</v>
      </c>
      <c r="B22" s="19">
        <f>SUMPRODUCT(LARGE((Detail!A5:A9988)*(Detail!B5:B9988="Tahsilat"),1))</f>
        <v>0</v>
      </c>
    </row>
    <row r="23" spans="1:2" ht="15" customHeight="1" x14ac:dyDescent="0.25">
      <c r="A23" s="14" t="s">
        <v>125</v>
      </c>
      <c r="B23" s="20">
        <f>SUMIFS(Detail!N5:N9988,Detail!A5:A9988,B22,Detail!B5:B9988,"Tahsilat")</f>
        <v>0</v>
      </c>
    </row>
    <row r="24" spans="1:2" ht="15" customHeight="1" x14ac:dyDescent="0.25">
      <c r="A24" s="14" t="s">
        <v>126</v>
      </c>
      <c r="B24" s="19">
        <f>SUMPRODUCT(LARGE((Detail!A5:A9988)*(Detail!B5:B9988="İade"),1))</f>
        <v>0</v>
      </c>
    </row>
    <row r="25" spans="1:2" ht="15" customHeight="1" x14ac:dyDescent="0.25">
      <c r="A25" s="14" t="s">
        <v>127</v>
      </c>
      <c r="B25" s="20">
        <f>SUMIFS(Detail!N5:N9988,Detail!A5:A9988,B24,Detail!B5:B9988,"İade")</f>
        <v>0</v>
      </c>
    </row>
    <row r="26" spans="1:2" ht="15" customHeight="1" x14ac:dyDescent="0.25">
      <c r="A26" s="14" t="s">
        <v>128</v>
      </c>
      <c r="B26" s="19">
        <f>SUMPRODUCT(LARGE((Detail!A5:A9988)*(Detail!B5:B9988="İskonto"),1))</f>
        <v>0</v>
      </c>
    </row>
    <row r="27" spans="1:2" ht="15" customHeight="1" x14ac:dyDescent="0.25">
      <c r="A27" s="14" t="s">
        <v>129</v>
      </c>
      <c r="B27" s="20">
        <f>SUMIFS(Detail!N5:N9988,Detail!A5:A9988,B26,Detail!B5:B9988,"İskonto")</f>
        <v>0</v>
      </c>
    </row>
    <row r="28" spans="1:2" ht="15" customHeight="1" x14ac:dyDescent="0.25">
      <c r="A28" s="14" t="s">
        <v>130</v>
      </c>
      <c r="B28" s="19">
        <f>SUMPRODUCT(LARGE((Detail!A5:A9988)*(Detail!B5:B9988="Mutabakat"),1))</f>
        <v>0</v>
      </c>
    </row>
    <row r="29" spans="1:2" ht="15" customHeight="1" x14ac:dyDescent="0.25">
      <c r="A29" s="14" t="s">
        <v>131</v>
      </c>
      <c r="B29" s="21">
        <f t="array" ref="B29">INDEX(Detail!C:C,MAX(IF(Detail!B5:B9988="Mutabakat",IF(Detail!A5:A9988=B28,ROW(Detail!B5:B9988)),""),),1)</f>
        <v>0</v>
      </c>
    </row>
    <row r="30" spans="1:2" ht="15" customHeight="1" thickBot="1" x14ac:dyDescent="0.3">
      <c r="A30" s="15" t="s">
        <v>132</v>
      </c>
      <c r="B30" s="20">
        <f>SUMIFS(Detail!N5:N9988,Detail!C5:C9988,"Bekleyen Çek")</f>
        <v>0</v>
      </c>
    </row>
    <row r="31" spans="1:2" ht="4.5" customHeight="1" thickBot="1" x14ac:dyDescent="0.3">
      <c r="A31" s="1"/>
      <c r="B31" s="1"/>
    </row>
    <row r="32" spans="1:2" ht="15" customHeight="1" x14ac:dyDescent="0.25">
      <c r="A32" s="13" t="s">
        <v>133</v>
      </c>
      <c r="B32" s="25">
        <f>SUMPRODUCT(LARGE((Detail!A5:A9988)*(Detail!B5:B9988="Devir"),1))</f>
        <v>0</v>
      </c>
    </row>
    <row r="33" spans="1:2" ht="15" customHeight="1" x14ac:dyDescent="0.25">
      <c r="A33" s="14" t="s">
        <v>134</v>
      </c>
      <c r="B33" s="26">
        <f>SUMIFS(Detail!M5:M9988,Detail!A5:A9988,B32,Detail!B5:B9988,"Devir")</f>
        <v>0</v>
      </c>
    </row>
    <row r="34" spans="1:2" ht="15" customHeight="1" x14ac:dyDescent="0.25">
      <c r="A34" s="23" t="s">
        <v>135</v>
      </c>
      <c r="B34" s="27">
        <f>SUMIFS(Detail!N5:N9988,Detail!A5:A9988,B32,Detail!B5:B9988,"Devir")</f>
        <v>0</v>
      </c>
    </row>
    <row r="35" spans="1:2" ht="15" customHeight="1" thickBot="1" x14ac:dyDescent="0.3">
      <c r="A35" s="24" t="s">
        <v>136</v>
      </c>
      <c r="B35" s="28">
        <f>Kontoauszug!J3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5DB05-D8C6-4206-B14D-45A075DAEAE3}">
  <sheetPr codeName="Tabelle2"/>
  <dimension ref="A1:X46"/>
  <sheetViews>
    <sheetView showZeros="0" workbookViewId="0">
      <pane ySplit="4" topLeftCell="A5" activePane="bottomLeft" state="frozen"/>
      <selection pane="bottomLeft" activeCell="M5" sqref="M5"/>
    </sheetView>
  </sheetViews>
  <sheetFormatPr baseColWidth="10" defaultRowHeight="15" customHeight="1" x14ac:dyDescent="0.25"/>
  <cols>
    <col min="1" max="1" width="12" style="31" customWidth="1"/>
    <col min="2" max="2" width="9.85546875" customWidth="1"/>
    <col min="3" max="3" width="41.28515625" bestFit="1" customWidth="1"/>
    <col min="4" max="4" width="9.5703125" bestFit="1" customWidth="1"/>
    <col min="5" max="5" width="11.5703125" style="3" hidden="1" customWidth="1"/>
    <col min="6" max="6" width="7.28515625" style="5" hidden="1" customWidth="1"/>
    <col min="7" max="7" width="8.42578125" bestFit="1" customWidth="1"/>
    <col min="8" max="8" width="8.42578125" style="9" customWidth="1"/>
    <col min="9" max="10" width="13.7109375" style="11" customWidth="1"/>
    <col min="11" max="11" width="5.7109375" style="7" hidden="1" customWidth="1"/>
    <col min="12" max="12" width="9.85546875" style="11" hidden="1" customWidth="1"/>
    <col min="13" max="13" width="13.7109375" style="11" customWidth="1"/>
    <col min="14" max="14" width="16.5703125" style="11" customWidth="1"/>
    <col min="15" max="15" width="13.7109375" style="11" customWidth="1"/>
    <col min="16" max="16" width="45.85546875" bestFit="1" customWidth="1"/>
    <col min="17" max="18" width="9" bestFit="1" customWidth="1"/>
    <col min="19" max="19" width="8.85546875" hidden="1" customWidth="1"/>
    <col min="20" max="20" width="5.42578125" hidden="1" customWidth="1"/>
    <col min="21" max="21" width="9.42578125" hidden="1" customWidth="1"/>
    <col min="22" max="22" width="9.42578125" style="3" hidden="1" customWidth="1"/>
    <col min="23" max="23" width="15.28515625" hidden="1" customWidth="1"/>
    <col min="24" max="24" width="7.7109375" style="11" bestFit="1" customWidth="1"/>
  </cols>
  <sheetData>
    <row r="1" spans="1:24" ht="15" customHeight="1" x14ac:dyDescent="0.25">
      <c r="A1"/>
      <c r="E1"/>
      <c r="F1"/>
      <c r="H1"/>
      <c r="I1"/>
      <c r="J1"/>
      <c r="K1"/>
      <c r="L1"/>
      <c r="M1"/>
      <c r="N1"/>
      <c r="O1"/>
      <c r="V1"/>
      <c r="X1"/>
    </row>
    <row r="2" spans="1:24" ht="15" customHeight="1" x14ac:dyDescent="0.25">
      <c r="A2"/>
      <c r="E2"/>
      <c r="F2"/>
      <c r="H2"/>
      <c r="I2"/>
      <c r="J2"/>
      <c r="K2"/>
      <c r="L2"/>
      <c r="M2"/>
      <c r="N2"/>
      <c r="O2"/>
      <c r="V2"/>
      <c r="X2"/>
    </row>
    <row r="3" spans="1:24" ht="15" customHeight="1" x14ac:dyDescent="0.25">
      <c r="A3" t="s">
        <v>156</v>
      </c>
      <c r="B3" t="str">
        <f>Übersicht!B1</f>
        <v>Adem ERDEM</v>
      </c>
      <c r="E3"/>
      <c r="F3"/>
      <c r="H3"/>
      <c r="I3"/>
      <c r="K3"/>
      <c r="L3"/>
      <c r="M3" s="11">
        <f>SUM($M$5:M1048576)</f>
        <v>20617.78</v>
      </c>
      <c r="N3" s="11">
        <f>SUM($N$5:N1048576)</f>
        <v>12935</v>
      </c>
      <c r="O3" s="11">
        <f>N3-M3</f>
        <v>-7682.7799999999988</v>
      </c>
      <c r="V3"/>
      <c r="X3"/>
    </row>
    <row r="4" spans="1:24" ht="15" customHeight="1" thickBot="1" x14ac:dyDescent="0.3">
      <c r="A4" s="4" t="s">
        <v>97</v>
      </c>
      <c r="B4" s="2" t="s">
        <v>98</v>
      </c>
      <c r="C4" s="2" t="s">
        <v>99</v>
      </c>
      <c r="D4" s="2" t="s">
        <v>100</v>
      </c>
      <c r="E4" s="4" t="s">
        <v>4</v>
      </c>
      <c r="F4" s="6" t="s">
        <v>5</v>
      </c>
      <c r="G4" s="2" t="s">
        <v>101</v>
      </c>
      <c r="H4" s="10" t="s">
        <v>102</v>
      </c>
      <c r="I4" s="12" t="s">
        <v>103</v>
      </c>
      <c r="J4" s="12" t="s">
        <v>104</v>
      </c>
      <c r="K4" s="8" t="s">
        <v>79</v>
      </c>
      <c r="L4" s="12" t="s">
        <v>6</v>
      </c>
      <c r="M4" s="12" t="s">
        <v>157</v>
      </c>
      <c r="N4" s="12" t="s">
        <v>106</v>
      </c>
      <c r="O4" s="12" t="s">
        <v>107</v>
      </c>
      <c r="P4" s="2" t="s">
        <v>108</v>
      </c>
      <c r="Q4" s="2" t="s">
        <v>7</v>
      </c>
      <c r="R4" s="2" t="s">
        <v>109</v>
      </c>
      <c r="S4" s="2" t="s">
        <v>8</v>
      </c>
      <c r="T4" s="2" t="s">
        <v>9</v>
      </c>
      <c r="U4" s="2" t="s">
        <v>10</v>
      </c>
      <c r="V4" s="4" t="s">
        <v>11</v>
      </c>
      <c r="W4" s="2" t="s">
        <v>12</v>
      </c>
      <c r="X4" s="12" t="s">
        <v>110</v>
      </c>
    </row>
    <row r="5" spans="1:24" ht="15" customHeight="1" thickTop="1" x14ac:dyDescent="0.25">
      <c r="A5" s="31">
        <v>44923</v>
      </c>
      <c r="B5" t="s">
        <v>138</v>
      </c>
      <c r="C5" t="s">
        <v>141</v>
      </c>
      <c r="D5" t="s">
        <v>90</v>
      </c>
      <c r="G5" t="s">
        <v>91</v>
      </c>
      <c r="H5" s="9">
        <v>366</v>
      </c>
      <c r="I5" s="11">
        <v>4.5</v>
      </c>
      <c r="J5" s="11">
        <v>1647</v>
      </c>
      <c r="K5" s="7">
        <v>0</v>
      </c>
      <c r="L5" s="11">
        <v>0</v>
      </c>
      <c r="M5" s="11">
        <v>1647</v>
      </c>
      <c r="O5" s="11">
        <f>SUM($N$5:N5)-SUM($M$5:M5)</f>
        <v>-1647</v>
      </c>
      <c r="Q5" t="s">
        <v>92</v>
      </c>
    </row>
    <row r="6" spans="1:24" ht="15" customHeight="1" x14ac:dyDescent="0.25">
      <c r="A6" s="31">
        <v>44923</v>
      </c>
      <c r="B6" t="s">
        <v>138</v>
      </c>
      <c r="C6" t="s">
        <v>149</v>
      </c>
      <c r="D6" t="s">
        <v>93</v>
      </c>
      <c r="G6" t="s">
        <v>38</v>
      </c>
      <c r="H6" s="9">
        <v>22</v>
      </c>
      <c r="I6" s="11">
        <v>15</v>
      </c>
      <c r="J6" s="11">
        <v>330</v>
      </c>
      <c r="K6" s="7">
        <v>0</v>
      </c>
      <c r="L6" s="11">
        <v>0</v>
      </c>
      <c r="M6" s="11">
        <v>330</v>
      </c>
      <c r="O6" s="11">
        <f>SUM($N$5:N6)-SUM($M$5:M6)</f>
        <v>-1977</v>
      </c>
      <c r="Q6" t="s">
        <v>94</v>
      </c>
    </row>
    <row r="7" spans="1:24" ht="15" customHeight="1" x14ac:dyDescent="0.25">
      <c r="A7" s="31">
        <v>44896</v>
      </c>
      <c r="B7" t="s">
        <v>138</v>
      </c>
      <c r="C7" t="s">
        <v>140</v>
      </c>
      <c r="D7" t="s">
        <v>88</v>
      </c>
      <c r="G7" t="s">
        <v>26</v>
      </c>
      <c r="H7" s="9">
        <v>1</v>
      </c>
      <c r="I7" s="11">
        <v>600</v>
      </c>
      <c r="J7" s="11">
        <v>600</v>
      </c>
      <c r="K7" s="7">
        <v>0</v>
      </c>
      <c r="L7" s="11">
        <v>0</v>
      </c>
      <c r="M7" s="11">
        <v>600</v>
      </c>
      <c r="O7" s="11">
        <f>SUM($N$5:N7)-SUM($M$5:M7)</f>
        <v>-2577</v>
      </c>
      <c r="Q7" t="s">
        <v>89</v>
      </c>
    </row>
    <row r="8" spans="1:24" ht="15" customHeight="1" x14ac:dyDescent="0.25">
      <c r="A8" s="31">
        <v>44866</v>
      </c>
      <c r="B8" t="s">
        <v>138</v>
      </c>
      <c r="C8" t="s">
        <v>140</v>
      </c>
      <c r="D8" t="s">
        <v>86</v>
      </c>
      <c r="G8" t="s">
        <v>26</v>
      </c>
      <c r="H8" s="9">
        <v>1</v>
      </c>
      <c r="I8" s="11">
        <v>600</v>
      </c>
      <c r="J8" s="11">
        <v>600</v>
      </c>
      <c r="K8" s="7">
        <v>0</v>
      </c>
      <c r="L8" s="11">
        <v>0</v>
      </c>
      <c r="M8" s="11">
        <v>600</v>
      </c>
      <c r="O8" s="11">
        <f>SUM($N$5:N8)-SUM($M$5:M8)</f>
        <v>-3177</v>
      </c>
      <c r="Q8" t="s">
        <v>87</v>
      </c>
    </row>
    <row r="9" spans="1:24" ht="15" customHeight="1" x14ac:dyDescent="0.25">
      <c r="A9" s="31">
        <v>44835</v>
      </c>
      <c r="B9" t="s">
        <v>138</v>
      </c>
      <c r="C9" t="s">
        <v>140</v>
      </c>
      <c r="D9" t="s">
        <v>80</v>
      </c>
      <c r="G9" t="s">
        <v>26</v>
      </c>
      <c r="H9" s="9">
        <v>1</v>
      </c>
      <c r="I9" s="11">
        <v>600</v>
      </c>
      <c r="J9" s="11">
        <v>600</v>
      </c>
      <c r="K9" s="7">
        <v>0</v>
      </c>
      <c r="L9" s="11">
        <v>0</v>
      </c>
      <c r="M9" s="11">
        <v>600</v>
      </c>
      <c r="O9" s="11">
        <f>SUM($N$5:N9)-SUM($M$5:M9)</f>
        <v>-3777</v>
      </c>
      <c r="Q9" t="s">
        <v>81</v>
      </c>
    </row>
    <row r="10" spans="1:24" ht="15" customHeight="1" x14ac:dyDescent="0.25">
      <c r="A10" s="31">
        <v>44831</v>
      </c>
      <c r="B10" t="s">
        <v>138</v>
      </c>
      <c r="C10" t="s">
        <v>150</v>
      </c>
      <c r="D10" t="s">
        <v>82</v>
      </c>
      <c r="G10" t="s">
        <v>75</v>
      </c>
      <c r="H10" s="9">
        <v>1</v>
      </c>
      <c r="I10" s="11">
        <v>235.29</v>
      </c>
      <c r="J10" s="11">
        <v>235.29</v>
      </c>
      <c r="K10" s="7">
        <v>0</v>
      </c>
      <c r="L10" s="11">
        <v>0</v>
      </c>
      <c r="M10" s="11">
        <v>235.29</v>
      </c>
      <c r="O10" s="11">
        <f>SUM($N$5:N10)-SUM($M$5:M10)</f>
        <v>-4012.29</v>
      </c>
      <c r="Q10" t="s">
        <v>83</v>
      </c>
    </row>
    <row r="11" spans="1:24" ht="15" customHeight="1" x14ac:dyDescent="0.25">
      <c r="A11" s="31">
        <v>44831</v>
      </c>
      <c r="B11" t="s">
        <v>138</v>
      </c>
      <c r="C11" t="s">
        <v>151</v>
      </c>
      <c r="D11" t="s">
        <v>84</v>
      </c>
      <c r="G11" t="s">
        <v>75</v>
      </c>
      <c r="H11" s="9">
        <v>1</v>
      </c>
      <c r="I11" s="11">
        <v>100</v>
      </c>
      <c r="J11" s="11">
        <v>100</v>
      </c>
      <c r="K11" s="7">
        <v>0</v>
      </c>
      <c r="L11" s="11">
        <v>0</v>
      </c>
      <c r="M11" s="11">
        <v>100</v>
      </c>
      <c r="O11" s="11">
        <f>SUM($N$5:N11)-SUM($M$5:M11)</f>
        <v>-4112.29</v>
      </c>
      <c r="Q11" t="s">
        <v>85</v>
      </c>
    </row>
    <row r="12" spans="1:24" ht="15" customHeight="1" x14ac:dyDescent="0.25">
      <c r="A12" s="31">
        <v>44806</v>
      </c>
      <c r="B12" t="s">
        <v>138</v>
      </c>
      <c r="C12" t="s">
        <v>73</v>
      </c>
      <c r="D12" t="s">
        <v>74</v>
      </c>
      <c r="G12" t="s">
        <v>75</v>
      </c>
      <c r="H12" s="9">
        <v>1</v>
      </c>
      <c r="I12" s="11">
        <v>220</v>
      </c>
      <c r="J12" s="11">
        <v>220</v>
      </c>
      <c r="K12" s="7">
        <v>0</v>
      </c>
      <c r="L12" s="11">
        <v>0</v>
      </c>
      <c r="M12" s="11">
        <v>220</v>
      </c>
      <c r="O12" s="11">
        <f>SUM($N$5:N12)-SUM($M$5:M12)</f>
        <v>-4332.29</v>
      </c>
      <c r="Q12" t="s">
        <v>76</v>
      </c>
    </row>
    <row r="13" spans="1:24" ht="15" customHeight="1" x14ac:dyDescent="0.25">
      <c r="A13" s="31">
        <v>44805</v>
      </c>
      <c r="B13" t="s">
        <v>138</v>
      </c>
      <c r="C13" t="s">
        <v>152</v>
      </c>
      <c r="D13" t="s">
        <v>71</v>
      </c>
      <c r="G13" t="s">
        <v>26</v>
      </c>
      <c r="H13" s="9">
        <v>1</v>
      </c>
      <c r="I13" s="11">
        <v>400</v>
      </c>
      <c r="J13" s="11">
        <v>400</v>
      </c>
      <c r="K13" s="7">
        <v>0</v>
      </c>
      <c r="L13" s="11">
        <v>0</v>
      </c>
      <c r="M13" s="11">
        <v>400</v>
      </c>
      <c r="O13" s="11">
        <f>SUM($N$5:N13)-SUM($M$5:M13)</f>
        <v>-4732.29</v>
      </c>
      <c r="Q13" t="s">
        <v>72</v>
      </c>
    </row>
    <row r="14" spans="1:24" ht="15" customHeight="1" x14ac:dyDescent="0.25">
      <c r="A14" s="31">
        <v>44805</v>
      </c>
      <c r="B14" t="s">
        <v>138</v>
      </c>
      <c r="C14" t="s">
        <v>144</v>
      </c>
      <c r="D14" t="s">
        <v>77</v>
      </c>
      <c r="G14" t="s">
        <v>29</v>
      </c>
      <c r="H14" s="9">
        <v>1</v>
      </c>
      <c r="I14" s="11">
        <v>73</v>
      </c>
      <c r="J14" s="11">
        <v>73</v>
      </c>
      <c r="K14" s="7">
        <v>0</v>
      </c>
      <c r="L14" s="11">
        <v>0</v>
      </c>
      <c r="M14" s="11">
        <v>73</v>
      </c>
      <c r="O14" s="11">
        <f>SUM($N$5:N14)-SUM($M$5:M14)</f>
        <v>-4805.29</v>
      </c>
      <c r="Q14" t="s">
        <v>78</v>
      </c>
    </row>
    <row r="15" spans="1:24" ht="15" customHeight="1" x14ac:dyDescent="0.25">
      <c r="A15" s="31">
        <v>44805</v>
      </c>
      <c r="B15" t="s">
        <v>138</v>
      </c>
      <c r="C15" t="s">
        <v>150</v>
      </c>
      <c r="D15" t="s">
        <v>95</v>
      </c>
      <c r="G15" t="s">
        <v>75</v>
      </c>
      <c r="H15" s="9">
        <v>1</v>
      </c>
      <c r="I15" s="11">
        <v>235.29</v>
      </c>
      <c r="J15" s="11">
        <v>235.29</v>
      </c>
      <c r="K15" s="7">
        <v>0</v>
      </c>
      <c r="L15" s="11">
        <v>0</v>
      </c>
      <c r="M15" s="11">
        <v>235.29</v>
      </c>
      <c r="O15" s="11">
        <f>SUM($N$5:N15)-SUM($M$5:M15)</f>
        <v>-5040.58</v>
      </c>
      <c r="Q15" t="s">
        <v>96</v>
      </c>
    </row>
    <row r="16" spans="1:24" ht="15" customHeight="1" x14ac:dyDescent="0.25">
      <c r="A16" s="31">
        <v>44790</v>
      </c>
      <c r="B16" t="s">
        <v>138</v>
      </c>
      <c r="C16" t="s">
        <v>142</v>
      </c>
      <c r="D16" t="s">
        <v>67</v>
      </c>
      <c r="G16" t="s">
        <v>36</v>
      </c>
      <c r="H16" s="9">
        <v>421</v>
      </c>
      <c r="I16" s="11">
        <v>2.82</v>
      </c>
      <c r="J16" s="11">
        <v>1187.22</v>
      </c>
      <c r="K16" s="7">
        <v>0</v>
      </c>
      <c r="L16" s="11">
        <v>0</v>
      </c>
      <c r="M16" s="11">
        <v>1187.22</v>
      </c>
      <c r="O16" s="11">
        <f>SUM($N$5:N16)-SUM($M$5:M16)</f>
        <v>-6227.8</v>
      </c>
      <c r="Q16" t="s">
        <v>68</v>
      </c>
    </row>
    <row r="17" spans="1:18" ht="15" customHeight="1" x14ac:dyDescent="0.25">
      <c r="A17" s="31">
        <v>44790</v>
      </c>
      <c r="B17" t="s">
        <v>138</v>
      </c>
      <c r="C17" t="s">
        <v>149</v>
      </c>
      <c r="D17" t="s">
        <v>69</v>
      </c>
      <c r="G17" t="s">
        <v>38</v>
      </c>
      <c r="H17" s="9">
        <v>32</v>
      </c>
      <c r="I17" s="11">
        <v>15</v>
      </c>
      <c r="J17" s="11">
        <v>480</v>
      </c>
      <c r="K17" s="7">
        <v>0</v>
      </c>
      <c r="L17" s="11">
        <v>0</v>
      </c>
      <c r="M17" s="11">
        <v>480</v>
      </c>
      <c r="O17" s="11">
        <f>SUM($N$5:N17)-SUM($M$5:M17)</f>
        <v>-6707.8</v>
      </c>
      <c r="Q17" t="s">
        <v>70</v>
      </c>
    </row>
    <row r="18" spans="1:18" ht="15" customHeight="1" x14ac:dyDescent="0.25">
      <c r="A18" s="31">
        <v>44774</v>
      </c>
      <c r="B18" t="s">
        <v>138</v>
      </c>
      <c r="C18" t="s">
        <v>152</v>
      </c>
      <c r="D18" t="s">
        <v>65</v>
      </c>
      <c r="G18" t="s">
        <v>26</v>
      </c>
      <c r="H18" s="9">
        <v>1</v>
      </c>
      <c r="I18" s="11">
        <v>400</v>
      </c>
      <c r="J18" s="11">
        <v>400</v>
      </c>
      <c r="K18" s="7">
        <v>0</v>
      </c>
      <c r="L18" s="11">
        <v>0</v>
      </c>
      <c r="M18" s="11">
        <v>400</v>
      </c>
      <c r="O18" s="11">
        <f>SUM($N$5:N18)-SUM($M$5:M18)</f>
        <v>-7107.8</v>
      </c>
      <c r="Q18" t="s">
        <v>66</v>
      </c>
    </row>
    <row r="19" spans="1:18" ht="15" customHeight="1" x14ac:dyDescent="0.25">
      <c r="A19" s="31">
        <v>44767</v>
      </c>
      <c r="B19" t="s">
        <v>138</v>
      </c>
      <c r="C19" t="s">
        <v>145</v>
      </c>
      <c r="D19" t="s">
        <v>62</v>
      </c>
      <c r="G19" t="s">
        <v>63</v>
      </c>
      <c r="H19" s="9">
        <v>1</v>
      </c>
      <c r="I19" s="11">
        <v>250</v>
      </c>
      <c r="J19" s="11">
        <v>250</v>
      </c>
      <c r="K19" s="7">
        <v>0</v>
      </c>
      <c r="L19" s="11">
        <v>0</v>
      </c>
      <c r="M19" s="11">
        <v>250</v>
      </c>
      <c r="O19" s="11">
        <f>SUM($N$5:N19)-SUM($M$5:M19)</f>
        <v>-7357.8</v>
      </c>
      <c r="Q19" t="s">
        <v>64</v>
      </c>
    </row>
    <row r="20" spans="1:18" ht="15" customHeight="1" x14ac:dyDescent="0.25">
      <c r="A20" s="31">
        <v>44755</v>
      </c>
      <c r="B20" t="s">
        <v>139</v>
      </c>
      <c r="C20" t="s">
        <v>148</v>
      </c>
      <c r="D20" t="s">
        <v>15</v>
      </c>
      <c r="F20" s="5" t="s">
        <v>15</v>
      </c>
      <c r="J20" s="11">
        <v>4250</v>
      </c>
      <c r="N20" s="11">
        <v>4250</v>
      </c>
      <c r="O20" s="11">
        <f>SUM($M$5:M20)-SUM($N$5:N20)</f>
        <v>3107.8</v>
      </c>
      <c r="P20" t="s">
        <v>60</v>
      </c>
      <c r="Q20" t="s">
        <v>61</v>
      </c>
      <c r="R20" t="s">
        <v>18</v>
      </c>
    </row>
    <row r="21" spans="1:18" ht="15" customHeight="1" x14ac:dyDescent="0.25">
      <c r="A21" s="31">
        <v>44743</v>
      </c>
      <c r="B21" t="s">
        <v>138</v>
      </c>
      <c r="C21" t="s">
        <v>152</v>
      </c>
      <c r="D21" t="s">
        <v>58</v>
      </c>
      <c r="G21" t="s">
        <v>26</v>
      </c>
      <c r="H21" s="9">
        <v>1</v>
      </c>
      <c r="I21" s="11">
        <v>400</v>
      </c>
      <c r="J21" s="11">
        <v>400</v>
      </c>
      <c r="K21" s="7">
        <v>0</v>
      </c>
      <c r="L21" s="11">
        <v>0</v>
      </c>
      <c r="M21" s="11">
        <v>400</v>
      </c>
      <c r="O21" s="11">
        <f>SUM($N$5:N21)-SUM($M$5:M21)</f>
        <v>-3507.8</v>
      </c>
      <c r="Q21" t="s">
        <v>59</v>
      </c>
    </row>
    <row r="22" spans="1:18" ht="15" customHeight="1" x14ac:dyDescent="0.25">
      <c r="A22" s="31">
        <v>44713</v>
      </c>
      <c r="B22" t="s">
        <v>138</v>
      </c>
      <c r="C22" t="s">
        <v>152</v>
      </c>
      <c r="D22" t="s">
        <v>53</v>
      </c>
      <c r="G22" t="s">
        <v>26</v>
      </c>
      <c r="H22" s="9">
        <v>1</v>
      </c>
      <c r="I22" s="11">
        <v>400</v>
      </c>
      <c r="J22" s="11">
        <v>400</v>
      </c>
      <c r="K22" s="7">
        <v>0</v>
      </c>
      <c r="L22" s="11">
        <v>0</v>
      </c>
      <c r="M22" s="11">
        <v>400</v>
      </c>
      <c r="O22" s="11">
        <f>SUM($N$5:N22)-SUM($M$5:M22)</f>
        <v>-3907.8</v>
      </c>
      <c r="Q22" t="s">
        <v>54</v>
      </c>
    </row>
    <row r="23" spans="1:18" ht="15" customHeight="1" x14ac:dyDescent="0.25">
      <c r="A23" s="31">
        <v>44682</v>
      </c>
      <c r="B23" t="s">
        <v>138</v>
      </c>
      <c r="C23" t="s">
        <v>152</v>
      </c>
      <c r="D23" t="s">
        <v>51</v>
      </c>
      <c r="G23" t="s">
        <v>26</v>
      </c>
      <c r="H23" s="9">
        <v>1</v>
      </c>
      <c r="I23" s="11">
        <v>400</v>
      </c>
      <c r="J23" s="11">
        <v>400</v>
      </c>
      <c r="K23" s="7">
        <v>0</v>
      </c>
      <c r="L23" s="11">
        <v>0</v>
      </c>
      <c r="M23" s="11">
        <v>400</v>
      </c>
      <c r="O23" s="11">
        <f>SUM($N$5:N23)-SUM($M$5:M23)</f>
        <v>-4307.7999999999993</v>
      </c>
      <c r="Q23" t="s">
        <v>52</v>
      </c>
    </row>
    <row r="24" spans="1:18" ht="15" customHeight="1" x14ac:dyDescent="0.25">
      <c r="A24" s="31">
        <v>44678</v>
      </c>
      <c r="B24" t="s">
        <v>138</v>
      </c>
      <c r="C24" t="s">
        <v>149</v>
      </c>
      <c r="D24" t="s">
        <v>55</v>
      </c>
      <c r="G24" t="s">
        <v>38</v>
      </c>
      <c r="H24" s="9">
        <v>30</v>
      </c>
      <c r="I24" s="11">
        <v>15</v>
      </c>
      <c r="J24" s="11">
        <v>450</v>
      </c>
      <c r="K24" s="7">
        <v>0</v>
      </c>
      <c r="L24" s="11">
        <v>0</v>
      </c>
      <c r="M24" s="11">
        <v>450</v>
      </c>
      <c r="O24" s="11">
        <f>SUM($N$5:N24)-SUM($M$5:M24)</f>
        <v>-4757.7999999999993</v>
      </c>
      <c r="Q24" t="s">
        <v>56</v>
      </c>
    </row>
    <row r="25" spans="1:18" ht="15" customHeight="1" x14ac:dyDescent="0.25">
      <c r="A25" s="31">
        <v>44678</v>
      </c>
      <c r="B25" t="s">
        <v>138</v>
      </c>
      <c r="C25" t="s">
        <v>142</v>
      </c>
      <c r="D25" t="s">
        <v>55</v>
      </c>
      <c r="G25" t="s">
        <v>36</v>
      </c>
      <c r="H25" s="9">
        <v>754</v>
      </c>
      <c r="I25" s="11">
        <v>2.82</v>
      </c>
      <c r="J25" s="11">
        <v>2126.2800000000002</v>
      </c>
      <c r="K25" s="7">
        <v>0</v>
      </c>
      <c r="L25" s="11">
        <v>0</v>
      </c>
      <c r="M25" s="11">
        <v>2126.2800000000002</v>
      </c>
      <c r="O25" s="11">
        <f>SUM($N$5:N25)-SUM($M$5:M25)</f>
        <v>-6884.08</v>
      </c>
      <c r="Q25" t="s">
        <v>56</v>
      </c>
    </row>
    <row r="26" spans="1:18" ht="15" customHeight="1" x14ac:dyDescent="0.25">
      <c r="A26" s="31">
        <v>44678</v>
      </c>
      <c r="B26" t="s">
        <v>138</v>
      </c>
      <c r="C26" t="s">
        <v>152</v>
      </c>
      <c r="D26" t="s">
        <v>55</v>
      </c>
      <c r="G26" t="s">
        <v>26</v>
      </c>
      <c r="H26" s="9">
        <v>1</v>
      </c>
      <c r="I26" s="11">
        <v>400</v>
      </c>
      <c r="J26" s="11">
        <v>400</v>
      </c>
      <c r="K26" s="7">
        <v>0</v>
      </c>
      <c r="L26" s="11">
        <v>0</v>
      </c>
      <c r="M26" s="11">
        <v>400</v>
      </c>
      <c r="O26" s="11">
        <f>SUM($N$5:N26)-SUM($M$5:M26)</f>
        <v>-7284.08</v>
      </c>
      <c r="Q26" t="s">
        <v>56</v>
      </c>
    </row>
    <row r="27" spans="1:18" ht="15" customHeight="1" x14ac:dyDescent="0.25">
      <c r="A27" s="31">
        <v>44652</v>
      </c>
      <c r="B27" t="s">
        <v>138</v>
      </c>
      <c r="C27" t="s">
        <v>152</v>
      </c>
      <c r="D27" t="s">
        <v>49</v>
      </c>
      <c r="G27" t="s">
        <v>26</v>
      </c>
      <c r="H27" s="9">
        <v>1</v>
      </c>
      <c r="I27" s="11">
        <v>400</v>
      </c>
      <c r="J27" s="11">
        <v>400</v>
      </c>
      <c r="K27" s="7">
        <v>0</v>
      </c>
      <c r="L27" s="11">
        <v>0</v>
      </c>
      <c r="M27" s="11">
        <v>400</v>
      </c>
      <c r="O27" s="11">
        <f>SUM($N$5:N27)-SUM($M$5:M27)</f>
        <v>-7684.08</v>
      </c>
      <c r="Q27" t="s">
        <v>50</v>
      </c>
    </row>
    <row r="28" spans="1:18" ht="15" customHeight="1" x14ac:dyDescent="0.25">
      <c r="A28" s="31">
        <v>44645</v>
      </c>
      <c r="B28" t="s">
        <v>139</v>
      </c>
      <c r="C28" t="s">
        <v>148</v>
      </c>
      <c r="D28" t="s">
        <v>15</v>
      </c>
      <c r="F28" s="5" t="s">
        <v>15</v>
      </c>
      <c r="J28" s="11">
        <v>2040</v>
      </c>
      <c r="N28" s="11">
        <v>2040</v>
      </c>
      <c r="O28" s="11">
        <f>SUM($M$5:M28)-SUM($N$5:N28)</f>
        <v>5644.08</v>
      </c>
      <c r="P28" t="s">
        <v>57</v>
      </c>
      <c r="Q28" t="s">
        <v>48</v>
      </c>
      <c r="R28" t="s">
        <v>18</v>
      </c>
    </row>
    <row r="29" spans="1:18" ht="15" customHeight="1" x14ac:dyDescent="0.25">
      <c r="A29" s="31">
        <v>44636</v>
      </c>
      <c r="B29" t="s">
        <v>138</v>
      </c>
      <c r="C29" t="s">
        <v>146</v>
      </c>
      <c r="D29" t="s">
        <v>45</v>
      </c>
      <c r="G29" t="s">
        <v>46</v>
      </c>
      <c r="H29" s="9">
        <v>1</v>
      </c>
      <c r="I29" s="11">
        <v>937.05</v>
      </c>
      <c r="J29" s="11">
        <v>937.05</v>
      </c>
      <c r="K29" s="7">
        <v>0</v>
      </c>
      <c r="L29" s="11">
        <v>0</v>
      </c>
      <c r="M29" s="11">
        <v>937.05</v>
      </c>
      <c r="O29" s="11">
        <f>SUM($N$5:N29)-SUM($M$5:M29)</f>
        <v>-6581.1299999999992</v>
      </c>
      <c r="Q29" t="s">
        <v>47</v>
      </c>
    </row>
    <row r="30" spans="1:18" ht="15" customHeight="1" x14ac:dyDescent="0.25">
      <c r="A30" s="31">
        <v>44621</v>
      </c>
      <c r="B30" t="s">
        <v>138</v>
      </c>
      <c r="C30" t="s">
        <v>152</v>
      </c>
      <c r="D30" t="s">
        <v>43</v>
      </c>
      <c r="G30" t="s">
        <v>26</v>
      </c>
      <c r="H30" s="9">
        <v>1</v>
      </c>
      <c r="I30" s="11">
        <v>400</v>
      </c>
      <c r="J30" s="11">
        <v>400</v>
      </c>
      <c r="K30" s="7">
        <v>0</v>
      </c>
      <c r="L30" s="11">
        <v>0</v>
      </c>
      <c r="M30" s="11">
        <v>400</v>
      </c>
      <c r="O30" s="11">
        <f>SUM($N$5:N30)-SUM($M$5:M30)</f>
        <v>-6981.1299999999992</v>
      </c>
      <c r="Q30" t="s">
        <v>44</v>
      </c>
    </row>
    <row r="31" spans="1:18" ht="15" customHeight="1" x14ac:dyDescent="0.25">
      <c r="A31" s="31">
        <v>44600</v>
      </c>
      <c r="B31" t="s">
        <v>138</v>
      </c>
      <c r="C31" t="s">
        <v>152</v>
      </c>
      <c r="D31" t="s">
        <v>41</v>
      </c>
      <c r="G31" t="s">
        <v>26</v>
      </c>
      <c r="H31" s="9">
        <v>1</v>
      </c>
      <c r="I31" s="11">
        <v>400</v>
      </c>
      <c r="J31" s="11">
        <v>400</v>
      </c>
      <c r="K31" s="7">
        <v>0</v>
      </c>
      <c r="L31" s="11">
        <v>0</v>
      </c>
      <c r="M31" s="11">
        <v>400</v>
      </c>
      <c r="O31" s="11">
        <f>SUM($M$5:M31)-SUM($N$5:N31)</f>
        <v>7381.1299999999992</v>
      </c>
      <c r="Q31" t="s">
        <v>42</v>
      </c>
    </row>
    <row r="32" spans="1:18" ht="15" customHeight="1" x14ac:dyDescent="0.25">
      <c r="A32" s="31">
        <v>44589</v>
      </c>
      <c r="B32" t="s">
        <v>138</v>
      </c>
      <c r="C32" t="s">
        <v>153</v>
      </c>
      <c r="D32" t="s">
        <v>35</v>
      </c>
      <c r="G32" t="s">
        <v>38</v>
      </c>
      <c r="H32" s="9">
        <v>20.71</v>
      </c>
      <c r="I32" s="11">
        <v>15</v>
      </c>
      <c r="J32" s="11">
        <v>310.64999999999998</v>
      </c>
      <c r="K32" s="7">
        <v>0</v>
      </c>
      <c r="L32" s="11">
        <v>0</v>
      </c>
      <c r="M32" s="11">
        <v>310.64999999999998</v>
      </c>
      <c r="O32" s="11">
        <f>SUM($M$5:M32)-SUM($N$5:N32)</f>
        <v>7691.7799999999988</v>
      </c>
      <c r="Q32" t="s">
        <v>37</v>
      </c>
    </row>
    <row r="33" spans="1:24" ht="15" customHeight="1" x14ac:dyDescent="0.25">
      <c r="A33" s="31">
        <v>44589</v>
      </c>
      <c r="B33" t="s">
        <v>138</v>
      </c>
      <c r="C33" t="s">
        <v>143</v>
      </c>
      <c r="D33" t="s">
        <v>35</v>
      </c>
      <c r="G33" t="s">
        <v>36</v>
      </c>
      <c r="H33" s="9">
        <v>300</v>
      </c>
      <c r="I33" s="11">
        <v>2.82</v>
      </c>
      <c r="J33" s="11">
        <v>846</v>
      </c>
      <c r="K33" s="7">
        <v>0</v>
      </c>
      <c r="L33" s="11">
        <v>0</v>
      </c>
      <c r="M33" s="11">
        <v>846</v>
      </c>
      <c r="O33" s="11">
        <f>SUM($M$5:M33)-SUM($N$5:N33)</f>
        <v>8537.7799999999988</v>
      </c>
      <c r="Q33" t="s">
        <v>37</v>
      </c>
    </row>
    <row r="34" spans="1:24" ht="15" customHeight="1" x14ac:dyDescent="0.25">
      <c r="A34" s="31">
        <v>44578</v>
      </c>
      <c r="B34" t="s">
        <v>139</v>
      </c>
      <c r="C34" t="s">
        <v>148</v>
      </c>
      <c r="D34" t="s">
        <v>15</v>
      </c>
      <c r="F34" s="5" t="s">
        <v>15</v>
      </c>
      <c r="J34" s="11">
        <v>1780</v>
      </c>
      <c r="N34" s="11">
        <v>1780</v>
      </c>
      <c r="O34" s="11">
        <f>SUM($M$5:M34)-SUM($N$5:N34)</f>
        <v>6757.7799999999988</v>
      </c>
      <c r="P34" t="s">
        <v>16</v>
      </c>
      <c r="Q34" t="s">
        <v>24</v>
      </c>
      <c r="R34" t="s">
        <v>18</v>
      </c>
      <c r="X34" s="11">
        <v>0</v>
      </c>
    </row>
    <row r="35" spans="1:24" ht="15" customHeight="1" x14ac:dyDescent="0.25">
      <c r="A35" s="31">
        <v>44538</v>
      </c>
      <c r="B35" t="s">
        <v>139</v>
      </c>
      <c r="C35" t="s">
        <v>148</v>
      </c>
      <c r="D35" t="s">
        <v>15</v>
      </c>
      <c r="F35" s="5" t="s">
        <v>15</v>
      </c>
      <c r="J35" s="11">
        <v>2315</v>
      </c>
      <c r="N35" s="11">
        <v>2315</v>
      </c>
      <c r="O35" s="11">
        <f>SUM($M$5:M35)-SUM($N$5:N35)</f>
        <v>4442.7799999999988</v>
      </c>
      <c r="P35" t="s">
        <v>16</v>
      </c>
      <c r="Q35" t="s">
        <v>23</v>
      </c>
      <c r="R35" t="s">
        <v>18</v>
      </c>
      <c r="X35" s="11">
        <v>0</v>
      </c>
    </row>
    <row r="36" spans="1:24" ht="15" customHeight="1" x14ac:dyDescent="0.25">
      <c r="A36" s="31">
        <v>44538</v>
      </c>
      <c r="B36" t="s">
        <v>138</v>
      </c>
      <c r="C36" t="s">
        <v>153</v>
      </c>
      <c r="D36" t="s">
        <v>39</v>
      </c>
      <c r="G36" t="s">
        <v>38</v>
      </c>
      <c r="H36" s="9">
        <v>65</v>
      </c>
      <c r="I36" s="11">
        <v>15</v>
      </c>
      <c r="J36" s="11">
        <v>975</v>
      </c>
      <c r="K36" s="7">
        <v>0</v>
      </c>
      <c r="L36" s="11">
        <v>0</v>
      </c>
      <c r="M36" s="11">
        <v>975</v>
      </c>
      <c r="O36" s="11">
        <f>SUM($M$5:M36)-SUM($N$5:N36)</f>
        <v>5417.7799999999988</v>
      </c>
      <c r="Q36" t="s">
        <v>40</v>
      </c>
    </row>
    <row r="37" spans="1:24" ht="15" customHeight="1" x14ac:dyDescent="0.25">
      <c r="A37" s="31">
        <v>44538</v>
      </c>
      <c r="B37" t="s">
        <v>138</v>
      </c>
      <c r="C37" t="s">
        <v>143</v>
      </c>
      <c r="D37" t="s">
        <v>39</v>
      </c>
      <c r="G37" t="s">
        <v>36</v>
      </c>
      <c r="H37" s="9">
        <v>676.66700000000003</v>
      </c>
      <c r="I37" s="11">
        <v>1.5</v>
      </c>
      <c r="J37" s="11">
        <v>1015</v>
      </c>
      <c r="K37" s="7">
        <v>0</v>
      </c>
      <c r="L37" s="11">
        <v>0</v>
      </c>
      <c r="M37" s="11">
        <v>1015</v>
      </c>
      <c r="O37" s="11">
        <f>SUM($M$5:M37)-SUM($N$5:N37)</f>
        <v>6432.7799999999988</v>
      </c>
      <c r="Q37" t="s">
        <v>40</v>
      </c>
    </row>
    <row r="38" spans="1:24" ht="15" customHeight="1" x14ac:dyDescent="0.25">
      <c r="A38" s="31">
        <v>44531</v>
      </c>
      <c r="B38" t="s">
        <v>138</v>
      </c>
      <c r="C38" t="s">
        <v>147</v>
      </c>
      <c r="D38" t="s">
        <v>31</v>
      </c>
      <c r="G38" t="s">
        <v>29</v>
      </c>
      <c r="H38" s="9">
        <v>1</v>
      </c>
      <c r="I38" s="11">
        <v>300</v>
      </c>
      <c r="J38" s="11">
        <v>300</v>
      </c>
      <c r="K38" s="7">
        <v>0</v>
      </c>
      <c r="L38" s="11">
        <v>0</v>
      </c>
      <c r="M38" s="11">
        <v>300</v>
      </c>
      <c r="O38" s="11">
        <f>SUM($M$5:M38)-SUM($N$5:N38)</f>
        <v>6732.7799999999988</v>
      </c>
      <c r="Q38" t="s">
        <v>32</v>
      </c>
    </row>
    <row r="39" spans="1:24" ht="15" customHeight="1" x14ac:dyDescent="0.25">
      <c r="A39" s="31">
        <v>44501</v>
      </c>
      <c r="B39" t="s">
        <v>138</v>
      </c>
      <c r="C39" t="s">
        <v>147</v>
      </c>
      <c r="D39" t="s">
        <v>28</v>
      </c>
      <c r="G39" t="s">
        <v>29</v>
      </c>
      <c r="H39" s="9">
        <v>1</v>
      </c>
      <c r="I39" s="11">
        <v>500</v>
      </c>
      <c r="J39" s="11">
        <v>500</v>
      </c>
      <c r="K39" s="7">
        <v>0</v>
      </c>
      <c r="L39" s="11">
        <v>0</v>
      </c>
      <c r="M39" s="11">
        <v>500</v>
      </c>
      <c r="O39" s="11">
        <f>SUM($M$5:M39)-SUM($N$5:N39)</f>
        <v>7232.7799999999988</v>
      </c>
      <c r="Q39" t="s">
        <v>30</v>
      </c>
    </row>
    <row r="40" spans="1:24" ht="15" customHeight="1" x14ac:dyDescent="0.25">
      <c r="A40" s="31">
        <v>44440</v>
      </c>
      <c r="B40" t="s">
        <v>138</v>
      </c>
      <c r="C40" t="s">
        <v>154</v>
      </c>
      <c r="D40" t="s">
        <v>25</v>
      </c>
      <c r="G40" t="s">
        <v>26</v>
      </c>
      <c r="H40" s="9">
        <v>9</v>
      </c>
      <c r="I40" s="11">
        <v>200</v>
      </c>
      <c r="J40" s="11">
        <v>1800</v>
      </c>
      <c r="K40" s="7">
        <v>0</v>
      </c>
      <c r="L40" s="11">
        <v>0</v>
      </c>
      <c r="M40" s="11">
        <v>1800</v>
      </c>
      <c r="O40" s="11">
        <f>SUM($M$5:M40)-SUM($N$5:N40)</f>
        <v>9032.7799999999988</v>
      </c>
      <c r="Q40" t="s">
        <v>27</v>
      </c>
    </row>
    <row r="41" spans="1:24" ht="15" customHeight="1" x14ac:dyDescent="0.25">
      <c r="A41" s="31">
        <v>44440</v>
      </c>
      <c r="B41" t="s">
        <v>138</v>
      </c>
      <c r="C41" t="s">
        <v>155</v>
      </c>
      <c r="D41" t="s">
        <v>25</v>
      </c>
      <c r="G41" t="s">
        <v>26</v>
      </c>
      <c r="H41" s="9">
        <v>3</v>
      </c>
      <c r="I41" s="11">
        <v>300</v>
      </c>
      <c r="J41" s="11">
        <v>900</v>
      </c>
      <c r="K41" s="7">
        <v>0</v>
      </c>
      <c r="L41" s="11">
        <v>0</v>
      </c>
      <c r="M41" s="11">
        <v>900</v>
      </c>
      <c r="O41" s="11">
        <f>SUM($M$5:M41)-SUM($N$5:N41)</f>
        <v>9932.7799999999988</v>
      </c>
      <c r="Q41" t="s">
        <v>27</v>
      </c>
    </row>
    <row r="42" spans="1:24" ht="15" customHeight="1" x14ac:dyDescent="0.25">
      <c r="A42" s="31">
        <v>44439</v>
      </c>
      <c r="B42" t="s">
        <v>139</v>
      </c>
      <c r="C42" t="s">
        <v>148</v>
      </c>
      <c r="D42" t="s">
        <v>15</v>
      </c>
      <c r="F42" s="5" t="s">
        <v>15</v>
      </c>
      <c r="J42" s="11">
        <v>600</v>
      </c>
      <c r="N42" s="11">
        <v>600</v>
      </c>
      <c r="O42" s="11">
        <f>SUM($M$5:M42)-SUM($N$5:N42)</f>
        <v>9332.7799999999988</v>
      </c>
      <c r="P42" t="s">
        <v>16</v>
      </c>
      <c r="Q42" t="s">
        <v>21</v>
      </c>
      <c r="R42" t="s">
        <v>18</v>
      </c>
      <c r="X42" s="11">
        <v>0</v>
      </c>
    </row>
    <row r="43" spans="1:24" ht="15" customHeight="1" x14ac:dyDescent="0.25">
      <c r="A43" s="31">
        <v>44439</v>
      </c>
      <c r="B43" t="s">
        <v>139</v>
      </c>
      <c r="C43" t="s">
        <v>148</v>
      </c>
      <c r="D43" t="s">
        <v>15</v>
      </c>
      <c r="F43" s="5" t="s">
        <v>15</v>
      </c>
      <c r="J43" s="11">
        <v>100</v>
      </c>
      <c r="N43" s="11">
        <v>100</v>
      </c>
      <c r="O43" s="11">
        <f>SUM($M$5:M43)-SUM($N$5:N43)</f>
        <v>9232.7799999999988</v>
      </c>
      <c r="P43" t="s">
        <v>16</v>
      </c>
      <c r="Q43" t="s">
        <v>22</v>
      </c>
      <c r="R43" t="s">
        <v>18</v>
      </c>
      <c r="X43" s="11">
        <v>0</v>
      </c>
    </row>
    <row r="44" spans="1:24" ht="15" customHeight="1" x14ac:dyDescent="0.25">
      <c r="A44" s="31">
        <v>44361</v>
      </c>
      <c r="B44" t="s">
        <v>139</v>
      </c>
      <c r="C44" t="s">
        <v>148</v>
      </c>
      <c r="D44" t="s">
        <v>15</v>
      </c>
      <c r="F44" s="5" t="s">
        <v>15</v>
      </c>
      <c r="J44" s="11">
        <v>800</v>
      </c>
      <c r="N44" s="11">
        <v>800</v>
      </c>
      <c r="O44" s="11">
        <f>SUM($M$5:M44)-SUM($N$5:N44)</f>
        <v>8432.7799999999988</v>
      </c>
      <c r="P44" t="s">
        <v>19</v>
      </c>
      <c r="Q44" t="s">
        <v>20</v>
      </c>
      <c r="R44" t="s">
        <v>18</v>
      </c>
      <c r="X44" s="11">
        <v>0</v>
      </c>
    </row>
    <row r="45" spans="1:24" ht="15" customHeight="1" x14ac:dyDescent="0.25">
      <c r="A45" s="31">
        <v>44348</v>
      </c>
      <c r="B45" t="s">
        <v>138</v>
      </c>
      <c r="C45" t="s">
        <v>147</v>
      </c>
      <c r="D45" t="s">
        <v>33</v>
      </c>
      <c r="G45" t="s">
        <v>29</v>
      </c>
      <c r="H45" s="9">
        <v>1</v>
      </c>
      <c r="I45" s="11">
        <v>300</v>
      </c>
      <c r="J45" s="11">
        <v>300</v>
      </c>
      <c r="K45" s="7">
        <v>0</v>
      </c>
      <c r="L45" s="11">
        <v>0</v>
      </c>
      <c r="M45" s="11">
        <v>300</v>
      </c>
      <c r="O45" s="11">
        <f>SUM($M$5:M45)-SUM($N$5:N45)</f>
        <v>8732.7799999999988</v>
      </c>
      <c r="Q45" t="s">
        <v>34</v>
      </c>
    </row>
    <row r="46" spans="1:24" ht="15" customHeight="1" x14ac:dyDescent="0.25">
      <c r="A46" s="31">
        <v>44211</v>
      </c>
      <c r="B46" t="s">
        <v>139</v>
      </c>
      <c r="C46" t="s">
        <v>148</v>
      </c>
      <c r="D46" t="s">
        <v>15</v>
      </c>
      <c r="F46" s="5" t="s">
        <v>15</v>
      </c>
      <c r="J46" s="11">
        <v>1050</v>
      </c>
      <c r="N46" s="11">
        <v>1050</v>
      </c>
      <c r="O46" s="11">
        <f>SUM($M$5:M46)-SUM($N$5:N46)</f>
        <v>7682.7799999999988</v>
      </c>
      <c r="P46" t="s">
        <v>16</v>
      </c>
      <c r="Q46" t="s">
        <v>17</v>
      </c>
      <c r="R46" t="s">
        <v>18</v>
      </c>
      <c r="X46" s="11">
        <v>0</v>
      </c>
    </row>
  </sheetData>
  <sortState xmlns:xlrd2="http://schemas.microsoft.com/office/spreadsheetml/2017/richdata2" ref="A5:X46">
    <sortCondition descending="1" ref="A5:A65000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B7F98-88DD-47EF-B26B-F8E5238CFE95}">
  <sheetPr codeName="Tabelle3">
    <pageSetUpPr fitToPage="1"/>
  </sheetPr>
  <dimension ref="A1:Y46"/>
  <sheetViews>
    <sheetView showZeros="0" tabSelected="1" workbookViewId="0">
      <selection activeCell="M5" sqref="M5"/>
    </sheetView>
  </sheetViews>
  <sheetFormatPr baseColWidth="10" defaultRowHeight="15" customHeight="1" x14ac:dyDescent="0.25"/>
  <cols>
    <col min="1" max="1" width="13.140625" style="31" customWidth="1"/>
    <col min="2" max="2" width="9.85546875" customWidth="1"/>
    <col min="3" max="3" width="41.28515625" bestFit="1" customWidth="1"/>
    <col min="4" max="4" width="9.5703125" bestFit="1" customWidth="1"/>
    <col min="5" max="5" width="11.5703125" style="3" hidden="1" customWidth="1"/>
    <col min="6" max="6" width="7.28515625" style="5" hidden="1" customWidth="1"/>
    <col min="7" max="7" width="8.42578125" bestFit="1" customWidth="1"/>
    <col min="8" max="8" width="8.42578125" style="9" customWidth="1"/>
    <col min="9" max="10" width="13.7109375" style="11" customWidth="1"/>
    <col min="11" max="11" width="5.7109375" style="7" hidden="1" customWidth="1"/>
    <col min="12" max="12" width="9.85546875" style="11" hidden="1" customWidth="1"/>
    <col min="13" max="13" width="13.7109375" style="11" customWidth="1"/>
    <col min="14" max="14" width="16.42578125" style="11" customWidth="1"/>
    <col min="15" max="15" width="13.7109375" style="11" customWidth="1"/>
    <col min="16" max="16" width="45.85546875" bestFit="1" customWidth="1"/>
    <col min="17" max="18" width="9" bestFit="1" customWidth="1"/>
    <col min="19" max="19" width="8.85546875" hidden="1" customWidth="1"/>
    <col min="20" max="20" width="5.42578125" hidden="1" customWidth="1"/>
    <col min="21" max="21" width="9.42578125" hidden="1" customWidth="1"/>
    <col min="22" max="22" width="9.42578125" style="3" hidden="1" customWidth="1"/>
    <col min="23" max="23" width="15.28515625" hidden="1" customWidth="1"/>
    <col min="24" max="24" width="7.7109375" style="11" bestFit="1" customWidth="1"/>
  </cols>
  <sheetData>
    <row r="1" spans="1:25" ht="15" customHeight="1" thickBot="1" x14ac:dyDescent="0.3">
      <c r="A1" s="4" t="s">
        <v>97</v>
      </c>
      <c r="B1" s="2" t="s">
        <v>98</v>
      </c>
      <c r="C1" s="2" t="s">
        <v>99</v>
      </c>
      <c r="D1" s="2" t="s">
        <v>100</v>
      </c>
      <c r="E1" s="4" t="s">
        <v>4</v>
      </c>
      <c r="F1" s="6" t="s">
        <v>5</v>
      </c>
      <c r="G1" s="2" t="s">
        <v>101</v>
      </c>
      <c r="H1" s="10" t="s">
        <v>102</v>
      </c>
      <c r="I1" s="12" t="s">
        <v>103</v>
      </c>
      <c r="J1" s="12" t="s">
        <v>104</v>
      </c>
      <c r="K1" s="8" t="s">
        <v>79</v>
      </c>
      <c r="L1" s="12" t="s">
        <v>6</v>
      </c>
      <c r="M1" s="12" t="s">
        <v>105</v>
      </c>
      <c r="N1" s="12" t="s">
        <v>106</v>
      </c>
      <c r="O1" s="12" t="s">
        <v>107</v>
      </c>
      <c r="P1" s="2" t="s">
        <v>108</v>
      </c>
      <c r="Q1" s="2" t="s">
        <v>7</v>
      </c>
      <c r="R1" s="2" t="s">
        <v>109</v>
      </c>
      <c r="S1" s="2" t="s">
        <v>8</v>
      </c>
      <c r="T1" s="2" t="s">
        <v>9</v>
      </c>
      <c r="U1" s="2" t="s">
        <v>10</v>
      </c>
      <c r="V1" s="4" t="s">
        <v>11</v>
      </c>
      <c r="W1" s="2" t="s">
        <v>12</v>
      </c>
      <c r="X1" s="12" t="s">
        <v>110</v>
      </c>
    </row>
    <row r="2" spans="1:25" ht="15" customHeight="1" thickTop="1" x14ac:dyDescent="0.25">
      <c r="A2" t="str">
        <f>"&gt;=1"</f>
        <v>&gt;=1</v>
      </c>
      <c r="E2"/>
      <c r="F2"/>
      <c r="H2"/>
      <c r="I2"/>
      <c r="J2"/>
      <c r="K2"/>
      <c r="L2"/>
      <c r="M2"/>
      <c r="N2"/>
      <c r="O2"/>
      <c r="V2"/>
      <c r="X2"/>
      <c r="Y2" t="str">
        <f>"&lt;=49000"</f>
        <v>&lt;=49000</v>
      </c>
    </row>
    <row r="3" spans="1:25" ht="15" customHeight="1" x14ac:dyDescent="0.25">
      <c r="A3" t="s">
        <v>137</v>
      </c>
      <c r="B3" t="str">
        <f>Übersicht!B1</f>
        <v>Adem ERDEM</v>
      </c>
      <c r="E3"/>
      <c r="F3"/>
      <c r="H3"/>
      <c r="I3"/>
      <c r="K3"/>
      <c r="L3"/>
      <c r="M3" s="11">
        <f>SUM($M$5:M1048576)</f>
        <v>18970.78</v>
      </c>
      <c r="N3" s="11">
        <f>SUM($N$5:N1048576)</f>
        <v>12935</v>
      </c>
      <c r="O3" s="11">
        <f>N3-M3</f>
        <v>-6035.7799999999988</v>
      </c>
      <c r="V3"/>
      <c r="X3"/>
    </row>
    <row r="4" spans="1:25" ht="15" customHeight="1" thickBot="1" x14ac:dyDescent="0.3">
      <c r="A4" s="4" t="s">
        <v>97</v>
      </c>
      <c r="B4" s="2" t="s">
        <v>98</v>
      </c>
      <c r="C4" s="2" t="s">
        <v>99</v>
      </c>
      <c r="D4" s="2" t="s">
        <v>100</v>
      </c>
      <c r="E4" s="4" t="s">
        <v>4</v>
      </c>
      <c r="F4" s="6" t="s">
        <v>5</v>
      </c>
      <c r="G4" s="2" t="s">
        <v>101</v>
      </c>
      <c r="H4" s="10" t="s">
        <v>102</v>
      </c>
      <c r="I4" s="12" t="s">
        <v>103</v>
      </c>
      <c r="J4" s="12" t="s">
        <v>104</v>
      </c>
      <c r="K4" s="8" t="s">
        <v>79</v>
      </c>
      <c r="L4" s="12" t="s">
        <v>6</v>
      </c>
      <c r="M4" s="12" t="s">
        <v>157</v>
      </c>
      <c r="N4" s="12" t="s">
        <v>106</v>
      </c>
      <c r="O4" s="12" t="s">
        <v>107</v>
      </c>
      <c r="P4" s="2" t="s">
        <v>108</v>
      </c>
      <c r="Q4" s="2" t="s">
        <v>7</v>
      </c>
      <c r="R4" s="2" t="s">
        <v>109</v>
      </c>
      <c r="S4" s="2" t="s">
        <v>8</v>
      </c>
      <c r="T4" s="2" t="s">
        <v>9</v>
      </c>
      <c r="U4" s="2" t="s">
        <v>10</v>
      </c>
      <c r="V4" s="4" t="s">
        <v>11</v>
      </c>
      <c r="W4" s="2" t="s">
        <v>12</v>
      </c>
      <c r="X4" s="12" t="s">
        <v>110</v>
      </c>
    </row>
    <row r="5" spans="1:25" ht="15" customHeight="1" thickTop="1" x14ac:dyDescent="0.25">
      <c r="A5" s="31">
        <v>44923</v>
      </c>
      <c r="B5" t="s">
        <v>138</v>
      </c>
      <c r="C5" t="s">
        <v>141</v>
      </c>
      <c r="D5" t="s">
        <v>90</v>
      </c>
      <c r="G5" t="s">
        <v>91</v>
      </c>
      <c r="H5" s="9">
        <v>366</v>
      </c>
      <c r="I5" s="11">
        <v>4.5</v>
      </c>
      <c r="J5" s="11">
        <v>1647</v>
      </c>
      <c r="K5" s="7">
        <v>0</v>
      </c>
      <c r="L5" s="11">
        <v>0</v>
      </c>
      <c r="M5" s="11">
        <v>0</v>
      </c>
      <c r="O5" s="11">
        <v>0</v>
      </c>
      <c r="Q5" t="s">
        <v>92</v>
      </c>
    </row>
    <row r="6" spans="1:25" ht="15" customHeight="1" x14ac:dyDescent="0.25">
      <c r="A6" s="31">
        <v>44923</v>
      </c>
      <c r="B6" t="s">
        <v>138</v>
      </c>
      <c r="C6" t="s">
        <v>149</v>
      </c>
      <c r="D6" t="s">
        <v>93</v>
      </c>
      <c r="G6" t="s">
        <v>38</v>
      </c>
      <c r="H6" s="9">
        <v>22</v>
      </c>
      <c r="I6" s="11">
        <v>15</v>
      </c>
      <c r="J6" s="11">
        <v>330</v>
      </c>
      <c r="K6" s="7">
        <v>0</v>
      </c>
      <c r="L6" s="11">
        <v>0</v>
      </c>
      <c r="M6" s="11">
        <v>330</v>
      </c>
      <c r="O6" s="11">
        <v>-330</v>
      </c>
      <c r="Q6" t="s">
        <v>94</v>
      </c>
    </row>
    <row r="7" spans="1:25" ht="15" customHeight="1" x14ac:dyDescent="0.25">
      <c r="A7" s="31">
        <v>44896</v>
      </c>
      <c r="B7" t="s">
        <v>138</v>
      </c>
      <c r="C7" t="s">
        <v>140</v>
      </c>
      <c r="D7" t="s">
        <v>88</v>
      </c>
      <c r="G7" t="s">
        <v>26</v>
      </c>
      <c r="H7" s="9">
        <v>1</v>
      </c>
      <c r="I7" s="11">
        <v>600</v>
      </c>
      <c r="J7" s="11">
        <v>600</v>
      </c>
      <c r="K7" s="7">
        <v>0</v>
      </c>
      <c r="L7" s="11">
        <v>0</v>
      </c>
      <c r="M7" s="11">
        <v>600</v>
      </c>
      <c r="O7" s="11">
        <v>-930</v>
      </c>
      <c r="Q7" t="s">
        <v>89</v>
      </c>
    </row>
    <row r="8" spans="1:25" ht="15" customHeight="1" x14ac:dyDescent="0.25">
      <c r="A8" s="31">
        <v>44866</v>
      </c>
      <c r="B8" t="s">
        <v>138</v>
      </c>
      <c r="C8" t="s">
        <v>140</v>
      </c>
      <c r="D8" t="s">
        <v>86</v>
      </c>
      <c r="G8" t="s">
        <v>26</v>
      </c>
      <c r="H8" s="9">
        <v>1</v>
      </c>
      <c r="I8" s="11">
        <v>600</v>
      </c>
      <c r="J8" s="11">
        <v>600</v>
      </c>
      <c r="K8" s="7">
        <v>0</v>
      </c>
      <c r="L8" s="11">
        <v>0</v>
      </c>
      <c r="M8" s="11">
        <v>600</v>
      </c>
      <c r="O8" s="11">
        <v>-1530</v>
      </c>
      <c r="Q8" t="s">
        <v>87</v>
      </c>
    </row>
    <row r="9" spans="1:25" ht="15" customHeight="1" x14ac:dyDescent="0.25">
      <c r="A9" s="31">
        <v>44835</v>
      </c>
      <c r="B9" t="s">
        <v>138</v>
      </c>
      <c r="C9" t="s">
        <v>140</v>
      </c>
      <c r="D9" t="s">
        <v>80</v>
      </c>
      <c r="G9" t="s">
        <v>26</v>
      </c>
      <c r="H9" s="9">
        <v>1</v>
      </c>
      <c r="I9" s="11">
        <v>600</v>
      </c>
      <c r="J9" s="11">
        <v>600</v>
      </c>
      <c r="K9" s="7">
        <v>0</v>
      </c>
      <c r="L9" s="11">
        <v>0</v>
      </c>
      <c r="M9" s="11">
        <v>600</v>
      </c>
      <c r="O9" s="11">
        <v>-2130</v>
      </c>
      <c r="Q9" t="s">
        <v>81</v>
      </c>
    </row>
    <row r="10" spans="1:25" ht="15" customHeight="1" x14ac:dyDescent="0.25">
      <c r="A10" s="31">
        <v>44831</v>
      </c>
      <c r="B10" t="s">
        <v>138</v>
      </c>
      <c r="C10" t="s">
        <v>150</v>
      </c>
      <c r="D10" t="s">
        <v>82</v>
      </c>
      <c r="G10" t="s">
        <v>75</v>
      </c>
      <c r="H10" s="9">
        <v>1</v>
      </c>
      <c r="I10" s="11">
        <v>235.29</v>
      </c>
      <c r="J10" s="11">
        <v>235.29</v>
      </c>
      <c r="K10" s="7">
        <v>0</v>
      </c>
      <c r="L10" s="11">
        <v>0</v>
      </c>
      <c r="M10" s="11">
        <v>235.29</v>
      </c>
      <c r="O10" s="11">
        <v>-2365.29</v>
      </c>
      <c r="Q10" t="s">
        <v>83</v>
      </c>
    </row>
    <row r="11" spans="1:25" ht="15" customHeight="1" x14ac:dyDescent="0.25">
      <c r="A11" s="31">
        <v>44831</v>
      </c>
      <c r="B11" t="s">
        <v>138</v>
      </c>
      <c r="C11" t="s">
        <v>151</v>
      </c>
      <c r="D11" t="s">
        <v>84</v>
      </c>
      <c r="G11" t="s">
        <v>75</v>
      </c>
      <c r="H11" s="9">
        <v>1</v>
      </c>
      <c r="I11" s="11">
        <v>100</v>
      </c>
      <c r="J11" s="11">
        <v>100</v>
      </c>
      <c r="K11" s="7">
        <v>0</v>
      </c>
      <c r="L11" s="11">
        <v>0</v>
      </c>
      <c r="M11" s="11">
        <v>100</v>
      </c>
      <c r="O11" s="11">
        <v>-2465.29</v>
      </c>
      <c r="Q11" t="s">
        <v>85</v>
      </c>
    </row>
    <row r="12" spans="1:25" ht="15" customHeight="1" x14ac:dyDescent="0.25">
      <c r="A12" s="31">
        <v>44806</v>
      </c>
      <c r="B12" t="s">
        <v>138</v>
      </c>
      <c r="C12" t="s">
        <v>73</v>
      </c>
      <c r="D12" t="s">
        <v>74</v>
      </c>
      <c r="G12" t="s">
        <v>75</v>
      </c>
      <c r="H12" s="9">
        <v>1</v>
      </c>
      <c r="I12" s="11">
        <v>220</v>
      </c>
      <c r="J12" s="11">
        <v>220</v>
      </c>
      <c r="K12" s="7">
        <v>0</v>
      </c>
      <c r="L12" s="11">
        <v>0</v>
      </c>
      <c r="M12" s="11">
        <v>220</v>
      </c>
      <c r="O12" s="11">
        <v>-2685.29</v>
      </c>
      <c r="Q12" t="s">
        <v>76</v>
      </c>
    </row>
    <row r="13" spans="1:25" ht="15" customHeight="1" x14ac:dyDescent="0.25">
      <c r="A13" s="31">
        <v>44805</v>
      </c>
      <c r="B13" t="s">
        <v>138</v>
      </c>
      <c r="C13" t="s">
        <v>152</v>
      </c>
      <c r="D13" t="s">
        <v>71</v>
      </c>
      <c r="G13" t="s">
        <v>26</v>
      </c>
      <c r="H13" s="9">
        <v>1</v>
      </c>
      <c r="I13" s="11">
        <v>400</v>
      </c>
      <c r="J13" s="11">
        <v>400</v>
      </c>
      <c r="K13" s="7">
        <v>0</v>
      </c>
      <c r="L13" s="11">
        <v>0</v>
      </c>
      <c r="M13" s="11">
        <v>400</v>
      </c>
      <c r="O13" s="11">
        <v>-3085.29</v>
      </c>
      <c r="Q13" t="s">
        <v>72</v>
      </c>
    </row>
    <row r="14" spans="1:25" ht="15" customHeight="1" x14ac:dyDescent="0.25">
      <c r="A14" s="31">
        <v>44805</v>
      </c>
      <c r="B14" t="s">
        <v>138</v>
      </c>
      <c r="C14" t="s">
        <v>144</v>
      </c>
      <c r="D14" t="s">
        <v>77</v>
      </c>
      <c r="G14" t="s">
        <v>29</v>
      </c>
      <c r="H14" s="9">
        <v>1</v>
      </c>
      <c r="I14" s="11">
        <v>73</v>
      </c>
      <c r="J14" s="11">
        <v>73</v>
      </c>
      <c r="K14" s="7">
        <v>0</v>
      </c>
      <c r="L14" s="11">
        <v>0</v>
      </c>
      <c r="M14" s="11">
        <v>73</v>
      </c>
      <c r="O14" s="11">
        <v>-3158.29</v>
      </c>
      <c r="Q14" t="s">
        <v>78</v>
      </c>
    </row>
    <row r="15" spans="1:25" ht="15" customHeight="1" x14ac:dyDescent="0.25">
      <c r="A15" s="31">
        <v>44805</v>
      </c>
      <c r="B15" t="s">
        <v>138</v>
      </c>
      <c r="C15" t="s">
        <v>150</v>
      </c>
      <c r="D15" t="s">
        <v>95</v>
      </c>
      <c r="G15" t="s">
        <v>75</v>
      </c>
      <c r="H15" s="9">
        <v>1</v>
      </c>
      <c r="I15" s="11">
        <v>235.29</v>
      </c>
      <c r="J15" s="11">
        <v>235.29</v>
      </c>
      <c r="K15" s="7">
        <v>0</v>
      </c>
      <c r="L15" s="11">
        <v>0</v>
      </c>
      <c r="M15" s="11">
        <v>235.29</v>
      </c>
      <c r="O15" s="11">
        <v>-3393.58</v>
      </c>
      <c r="Q15" t="s">
        <v>96</v>
      </c>
    </row>
    <row r="16" spans="1:25" ht="15" customHeight="1" x14ac:dyDescent="0.25">
      <c r="A16" s="31">
        <v>44790</v>
      </c>
      <c r="B16" t="s">
        <v>138</v>
      </c>
      <c r="C16" t="s">
        <v>142</v>
      </c>
      <c r="D16" t="s">
        <v>67</v>
      </c>
      <c r="G16" t="s">
        <v>36</v>
      </c>
      <c r="H16" s="9">
        <v>421</v>
      </c>
      <c r="I16" s="11">
        <v>2.82</v>
      </c>
      <c r="J16" s="11">
        <v>1187.22</v>
      </c>
      <c r="K16" s="7">
        <v>0</v>
      </c>
      <c r="L16" s="11">
        <v>0</v>
      </c>
      <c r="M16" s="11">
        <v>1187.22</v>
      </c>
      <c r="O16" s="11">
        <v>-4580.8</v>
      </c>
      <c r="Q16" t="s">
        <v>68</v>
      </c>
    </row>
    <row r="17" spans="1:18" ht="15" customHeight="1" x14ac:dyDescent="0.25">
      <c r="A17" s="31">
        <v>44790</v>
      </c>
      <c r="B17" t="s">
        <v>138</v>
      </c>
      <c r="C17" t="s">
        <v>149</v>
      </c>
      <c r="D17" t="s">
        <v>69</v>
      </c>
      <c r="G17" t="s">
        <v>38</v>
      </c>
      <c r="H17" s="9">
        <v>32</v>
      </c>
      <c r="I17" s="11">
        <v>15</v>
      </c>
      <c r="J17" s="11">
        <v>480</v>
      </c>
      <c r="K17" s="7">
        <v>0</v>
      </c>
      <c r="L17" s="11">
        <v>0</v>
      </c>
      <c r="M17" s="11">
        <v>480</v>
      </c>
      <c r="O17" s="11">
        <v>-5060.8</v>
      </c>
      <c r="Q17" t="s">
        <v>70</v>
      </c>
    </row>
    <row r="18" spans="1:18" ht="15" customHeight="1" x14ac:dyDescent="0.25">
      <c r="A18" s="31">
        <v>44774</v>
      </c>
      <c r="B18" t="s">
        <v>138</v>
      </c>
      <c r="C18" t="s">
        <v>152</v>
      </c>
      <c r="D18" t="s">
        <v>65</v>
      </c>
      <c r="G18" t="s">
        <v>26</v>
      </c>
      <c r="H18" s="9">
        <v>1</v>
      </c>
      <c r="I18" s="11">
        <v>400</v>
      </c>
      <c r="J18" s="11">
        <v>400</v>
      </c>
      <c r="K18" s="7">
        <v>0</v>
      </c>
      <c r="L18" s="11">
        <v>0</v>
      </c>
      <c r="M18" s="11">
        <v>400</v>
      </c>
      <c r="O18" s="11">
        <v>-5460.8</v>
      </c>
      <c r="Q18" t="s">
        <v>66</v>
      </c>
    </row>
    <row r="19" spans="1:18" ht="15" customHeight="1" x14ac:dyDescent="0.25">
      <c r="A19" s="31">
        <v>44767</v>
      </c>
      <c r="B19" t="s">
        <v>138</v>
      </c>
      <c r="C19" t="s">
        <v>145</v>
      </c>
      <c r="D19" t="s">
        <v>62</v>
      </c>
      <c r="G19" t="s">
        <v>63</v>
      </c>
      <c r="H19" s="9">
        <v>1</v>
      </c>
      <c r="I19" s="11">
        <v>250</v>
      </c>
      <c r="J19" s="11">
        <v>250</v>
      </c>
      <c r="K19" s="7">
        <v>0</v>
      </c>
      <c r="L19" s="11">
        <v>0</v>
      </c>
      <c r="M19" s="11">
        <v>250</v>
      </c>
      <c r="O19" s="11">
        <v>-5710.8</v>
      </c>
      <c r="Q19" t="s">
        <v>64</v>
      </c>
    </row>
    <row r="20" spans="1:18" ht="15" customHeight="1" x14ac:dyDescent="0.25">
      <c r="A20" s="31">
        <v>44755</v>
      </c>
      <c r="B20" t="s">
        <v>139</v>
      </c>
      <c r="C20" t="s">
        <v>148</v>
      </c>
      <c r="D20" t="s">
        <v>15</v>
      </c>
      <c r="F20" s="5" t="s">
        <v>15</v>
      </c>
      <c r="J20" s="11">
        <v>4250</v>
      </c>
      <c r="N20" s="11">
        <v>4250</v>
      </c>
      <c r="O20" s="11">
        <v>1460.8000000000002</v>
      </c>
      <c r="P20" t="s">
        <v>60</v>
      </c>
      <c r="Q20" t="s">
        <v>61</v>
      </c>
      <c r="R20" t="s">
        <v>18</v>
      </c>
    </row>
    <row r="21" spans="1:18" ht="15" customHeight="1" x14ac:dyDescent="0.25">
      <c r="A21" s="31">
        <v>44743</v>
      </c>
      <c r="B21" t="s">
        <v>138</v>
      </c>
      <c r="C21" t="s">
        <v>152</v>
      </c>
      <c r="D21" t="s">
        <v>58</v>
      </c>
      <c r="G21" t="s">
        <v>26</v>
      </c>
      <c r="H21" s="9">
        <v>1</v>
      </c>
      <c r="I21" s="11">
        <v>400</v>
      </c>
      <c r="J21" s="11">
        <v>400</v>
      </c>
      <c r="K21" s="7">
        <v>0</v>
      </c>
      <c r="L21" s="11">
        <v>0</v>
      </c>
      <c r="M21" s="11">
        <v>400</v>
      </c>
      <c r="O21" s="11">
        <v>-1860.8000000000002</v>
      </c>
      <c r="Q21" t="s">
        <v>59</v>
      </c>
    </row>
    <row r="22" spans="1:18" ht="15" customHeight="1" x14ac:dyDescent="0.25">
      <c r="A22" s="31">
        <v>44713</v>
      </c>
      <c r="B22" t="s">
        <v>138</v>
      </c>
      <c r="C22" t="s">
        <v>152</v>
      </c>
      <c r="D22" t="s">
        <v>53</v>
      </c>
      <c r="G22" t="s">
        <v>26</v>
      </c>
      <c r="H22" s="9">
        <v>1</v>
      </c>
      <c r="I22" s="11">
        <v>400</v>
      </c>
      <c r="J22" s="11">
        <v>400</v>
      </c>
      <c r="K22" s="7">
        <v>0</v>
      </c>
      <c r="L22" s="11">
        <v>0</v>
      </c>
      <c r="M22" s="11">
        <v>400</v>
      </c>
      <c r="O22" s="11">
        <v>-2260.8000000000002</v>
      </c>
      <c r="Q22" t="s">
        <v>54</v>
      </c>
    </row>
    <row r="23" spans="1:18" ht="15" customHeight="1" x14ac:dyDescent="0.25">
      <c r="A23" s="31">
        <v>44682</v>
      </c>
      <c r="B23" t="s">
        <v>138</v>
      </c>
      <c r="C23" t="s">
        <v>152</v>
      </c>
      <c r="D23" t="s">
        <v>51</v>
      </c>
      <c r="G23" t="s">
        <v>26</v>
      </c>
      <c r="H23" s="9">
        <v>1</v>
      </c>
      <c r="I23" s="11">
        <v>400</v>
      </c>
      <c r="J23" s="11">
        <v>400</v>
      </c>
      <c r="K23" s="7">
        <v>0</v>
      </c>
      <c r="L23" s="11">
        <v>0</v>
      </c>
      <c r="M23" s="11">
        <v>400</v>
      </c>
      <c r="O23" s="11">
        <v>-2660.8</v>
      </c>
      <c r="Q23" t="s">
        <v>52</v>
      </c>
    </row>
    <row r="24" spans="1:18" ht="15" customHeight="1" x14ac:dyDescent="0.25">
      <c r="A24" s="31">
        <v>44678</v>
      </c>
      <c r="B24" t="s">
        <v>138</v>
      </c>
      <c r="C24" t="s">
        <v>149</v>
      </c>
      <c r="D24" t="s">
        <v>55</v>
      </c>
      <c r="G24" t="s">
        <v>38</v>
      </c>
      <c r="H24" s="9">
        <v>30</v>
      </c>
      <c r="I24" s="11">
        <v>15</v>
      </c>
      <c r="J24" s="11">
        <v>450</v>
      </c>
      <c r="K24" s="7">
        <v>0</v>
      </c>
      <c r="L24" s="11">
        <v>0</v>
      </c>
      <c r="M24" s="11">
        <v>450</v>
      </c>
      <c r="O24" s="11">
        <v>-3110.8</v>
      </c>
      <c r="Q24" t="s">
        <v>56</v>
      </c>
    </row>
    <row r="25" spans="1:18" ht="15" customHeight="1" x14ac:dyDescent="0.25">
      <c r="A25" s="31">
        <v>44678</v>
      </c>
      <c r="B25" t="s">
        <v>138</v>
      </c>
      <c r="C25" t="s">
        <v>142</v>
      </c>
      <c r="D25" t="s">
        <v>55</v>
      </c>
      <c r="G25" t="s">
        <v>36</v>
      </c>
      <c r="H25" s="9">
        <v>754</v>
      </c>
      <c r="I25" s="11">
        <v>2.82</v>
      </c>
      <c r="J25" s="11">
        <v>2126.2800000000002</v>
      </c>
      <c r="K25" s="7">
        <v>0</v>
      </c>
      <c r="L25" s="11">
        <v>0</v>
      </c>
      <c r="M25" s="11">
        <v>2126.2800000000002</v>
      </c>
      <c r="O25" s="11">
        <v>-5237.08</v>
      </c>
      <c r="Q25" t="s">
        <v>56</v>
      </c>
    </row>
    <row r="26" spans="1:18" ht="15" customHeight="1" x14ac:dyDescent="0.25">
      <c r="A26" s="31">
        <v>44678</v>
      </c>
      <c r="B26" t="s">
        <v>138</v>
      </c>
      <c r="C26" t="s">
        <v>152</v>
      </c>
      <c r="D26" t="s">
        <v>55</v>
      </c>
      <c r="G26" t="s">
        <v>26</v>
      </c>
      <c r="H26" s="9">
        <v>1</v>
      </c>
      <c r="I26" s="11">
        <v>400</v>
      </c>
      <c r="J26" s="11">
        <v>400</v>
      </c>
      <c r="K26" s="7">
        <v>0</v>
      </c>
      <c r="L26" s="11">
        <v>0</v>
      </c>
      <c r="M26" s="11">
        <v>400</v>
      </c>
      <c r="O26" s="11">
        <v>-5637.08</v>
      </c>
      <c r="Q26" t="s">
        <v>56</v>
      </c>
    </row>
    <row r="27" spans="1:18" ht="15" customHeight="1" x14ac:dyDescent="0.25">
      <c r="A27" s="31">
        <v>44652</v>
      </c>
      <c r="B27" t="s">
        <v>138</v>
      </c>
      <c r="C27" t="s">
        <v>152</v>
      </c>
      <c r="D27" t="s">
        <v>49</v>
      </c>
      <c r="G27" t="s">
        <v>26</v>
      </c>
      <c r="H27" s="9">
        <v>1</v>
      </c>
      <c r="I27" s="11">
        <v>400</v>
      </c>
      <c r="J27" s="11">
        <v>400</v>
      </c>
      <c r="K27" s="7">
        <v>0</v>
      </c>
      <c r="L27" s="11">
        <v>0</v>
      </c>
      <c r="M27" s="11">
        <v>400</v>
      </c>
      <c r="O27" s="11">
        <v>-6037.08</v>
      </c>
      <c r="Q27" t="s">
        <v>50</v>
      </c>
    </row>
    <row r="28" spans="1:18" ht="15" customHeight="1" x14ac:dyDescent="0.25">
      <c r="A28" s="31">
        <v>44645</v>
      </c>
      <c r="B28" t="s">
        <v>139</v>
      </c>
      <c r="C28" t="s">
        <v>148</v>
      </c>
      <c r="D28" t="s">
        <v>15</v>
      </c>
      <c r="F28" s="5" t="s">
        <v>15</v>
      </c>
      <c r="J28" s="11">
        <v>2040</v>
      </c>
      <c r="N28" s="11">
        <v>2040</v>
      </c>
      <c r="O28" s="11">
        <v>3997.08</v>
      </c>
      <c r="P28" t="s">
        <v>57</v>
      </c>
      <c r="Q28" t="s">
        <v>48</v>
      </c>
      <c r="R28" t="s">
        <v>18</v>
      </c>
    </row>
    <row r="29" spans="1:18" ht="15" customHeight="1" x14ac:dyDescent="0.25">
      <c r="A29" s="31">
        <v>44636</v>
      </c>
      <c r="B29" t="s">
        <v>138</v>
      </c>
      <c r="C29" t="s">
        <v>146</v>
      </c>
      <c r="D29" t="s">
        <v>45</v>
      </c>
      <c r="G29" t="s">
        <v>46</v>
      </c>
      <c r="H29" s="9">
        <v>1</v>
      </c>
      <c r="I29" s="11">
        <v>937.05</v>
      </c>
      <c r="J29" s="11">
        <v>937.05</v>
      </c>
      <c r="K29" s="7">
        <v>0</v>
      </c>
      <c r="L29" s="11">
        <v>0</v>
      </c>
      <c r="M29" s="11">
        <v>937.05</v>
      </c>
      <c r="O29" s="11">
        <v>-4934.1299999999992</v>
      </c>
      <c r="Q29" t="s">
        <v>47</v>
      </c>
    </row>
    <row r="30" spans="1:18" ht="15" customHeight="1" x14ac:dyDescent="0.25">
      <c r="A30" s="31">
        <v>44621</v>
      </c>
      <c r="B30" t="s">
        <v>138</v>
      </c>
      <c r="C30" t="s">
        <v>152</v>
      </c>
      <c r="D30" t="s">
        <v>43</v>
      </c>
      <c r="G30" t="s">
        <v>26</v>
      </c>
      <c r="H30" s="9">
        <v>1</v>
      </c>
      <c r="I30" s="11">
        <v>400</v>
      </c>
      <c r="J30" s="11">
        <v>400</v>
      </c>
      <c r="K30" s="7">
        <v>0</v>
      </c>
      <c r="L30" s="11">
        <v>0</v>
      </c>
      <c r="M30" s="11">
        <v>400</v>
      </c>
      <c r="O30" s="11">
        <v>-5334.1299999999992</v>
      </c>
      <c r="Q30" t="s">
        <v>44</v>
      </c>
    </row>
    <row r="31" spans="1:18" ht="15" customHeight="1" x14ac:dyDescent="0.25">
      <c r="A31" s="31">
        <v>44600</v>
      </c>
      <c r="B31" t="s">
        <v>138</v>
      </c>
      <c r="C31" t="s">
        <v>152</v>
      </c>
      <c r="D31" t="s">
        <v>41</v>
      </c>
      <c r="G31" t="s">
        <v>26</v>
      </c>
      <c r="H31" s="9">
        <v>1</v>
      </c>
      <c r="I31" s="11">
        <v>400</v>
      </c>
      <c r="J31" s="11">
        <v>400</v>
      </c>
      <c r="K31" s="7">
        <v>0</v>
      </c>
      <c r="L31" s="11">
        <v>0</v>
      </c>
      <c r="M31" s="11">
        <v>400</v>
      </c>
      <c r="O31" s="11">
        <v>5734.1299999999992</v>
      </c>
      <c r="Q31" t="s">
        <v>42</v>
      </c>
    </row>
    <row r="32" spans="1:18" ht="15" customHeight="1" x14ac:dyDescent="0.25">
      <c r="A32" s="31">
        <v>44589</v>
      </c>
      <c r="B32" t="s">
        <v>138</v>
      </c>
      <c r="C32" t="s">
        <v>153</v>
      </c>
      <c r="D32" t="s">
        <v>35</v>
      </c>
      <c r="G32" t="s">
        <v>38</v>
      </c>
      <c r="H32" s="9">
        <v>20.71</v>
      </c>
      <c r="I32" s="11">
        <v>15</v>
      </c>
      <c r="J32" s="11">
        <v>310.64999999999998</v>
      </c>
      <c r="K32" s="7">
        <v>0</v>
      </c>
      <c r="L32" s="11">
        <v>0</v>
      </c>
      <c r="M32" s="11">
        <v>310.64999999999998</v>
      </c>
      <c r="O32" s="11">
        <v>6044.7799999999988</v>
      </c>
      <c r="Q32" t="s">
        <v>37</v>
      </c>
    </row>
    <row r="33" spans="1:24" ht="15" customHeight="1" x14ac:dyDescent="0.25">
      <c r="A33" s="31">
        <v>44589</v>
      </c>
      <c r="B33" t="s">
        <v>138</v>
      </c>
      <c r="C33" t="s">
        <v>143</v>
      </c>
      <c r="D33" t="s">
        <v>35</v>
      </c>
      <c r="G33" t="s">
        <v>36</v>
      </c>
      <c r="H33" s="9">
        <v>300</v>
      </c>
      <c r="I33" s="11">
        <v>2.82</v>
      </c>
      <c r="J33" s="11">
        <v>846</v>
      </c>
      <c r="K33" s="7">
        <v>0</v>
      </c>
      <c r="L33" s="11">
        <v>0</v>
      </c>
      <c r="M33" s="11">
        <v>846</v>
      </c>
      <c r="O33" s="11">
        <v>6890.7799999999988</v>
      </c>
      <c r="Q33" t="s">
        <v>37</v>
      </c>
    </row>
    <row r="34" spans="1:24" ht="15" customHeight="1" x14ac:dyDescent="0.25">
      <c r="A34" s="31">
        <v>44578</v>
      </c>
      <c r="B34" t="s">
        <v>139</v>
      </c>
      <c r="C34" t="s">
        <v>148</v>
      </c>
      <c r="D34" t="s">
        <v>15</v>
      </c>
      <c r="F34" s="5" t="s">
        <v>15</v>
      </c>
      <c r="J34" s="11">
        <v>1780</v>
      </c>
      <c r="N34" s="11">
        <v>1780</v>
      </c>
      <c r="O34" s="11">
        <v>5110.7799999999988</v>
      </c>
      <c r="P34" t="s">
        <v>16</v>
      </c>
      <c r="Q34" t="s">
        <v>24</v>
      </c>
      <c r="R34" t="s">
        <v>18</v>
      </c>
      <c r="X34" s="11">
        <v>0</v>
      </c>
    </row>
    <row r="35" spans="1:24" ht="15" customHeight="1" x14ac:dyDescent="0.25">
      <c r="A35" s="31">
        <v>44538</v>
      </c>
      <c r="B35" t="s">
        <v>139</v>
      </c>
      <c r="C35" t="s">
        <v>148</v>
      </c>
      <c r="D35" t="s">
        <v>15</v>
      </c>
      <c r="F35" s="5" t="s">
        <v>15</v>
      </c>
      <c r="J35" s="11">
        <v>2315</v>
      </c>
      <c r="N35" s="11">
        <v>2315</v>
      </c>
      <c r="O35" s="11">
        <v>2795.7799999999988</v>
      </c>
      <c r="P35" t="s">
        <v>16</v>
      </c>
      <c r="Q35" t="s">
        <v>23</v>
      </c>
      <c r="R35" t="s">
        <v>18</v>
      </c>
      <c r="X35" s="11">
        <v>0</v>
      </c>
    </row>
    <row r="36" spans="1:24" ht="15" customHeight="1" x14ac:dyDescent="0.25">
      <c r="A36" s="31">
        <v>44538</v>
      </c>
      <c r="B36" t="s">
        <v>138</v>
      </c>
      <c r="C36" t="s">
        <v>153</v>
      </c>
      <c r="D36" t="s">
        <v>39</v>
      </c>
      <c r="G36" t="s">
        <v>38</v>
      </c>
      <c r="H36" s="9">
        <v>65</v>
      </c>
      <c r="I36" s="11">
        <v>15</v>
      </c>
      <c r="J36" s="11">
        <v>975</v>
      </c>
      <c r="K36" s="7">
        <v>0</v>
      </c>
      <c r="L36" s="11">
        <v>0</v>
      </c>
      <c r="M36" s="11">
        <v>975</v>
      </c>
      <c r="O36" s="11">
        <v>3770.7799999999988</v>
      </c>
      <c r="Q36" t="s">
        <v>40</v>
      </c>
    </row>
    <row r="37" spans="1:24" ht="15" customHeight="1" x14ac:dyDescent="0.25">
      <c r="A37" s="31">
        <v>44538</v>
      </c>
      <c r="B37" t="s">
        <v>138</v>
      </c>
      <c r="C37" t="s">
        <v>143</v>
      </c>
      <c r="D37" t="s">
        <v>39</v>
      </c>
      <c r="G37" t="s">
        <v>36</v>
      </c>
      <c r="H37" s="9">
        <v>676.66700000000003</v>
      </c>
      <c r="I37" s="11">
        <v>1.5</v>
      </c>
      <c r="J37" s="11">
        <v>1015</v>
      </c>
      <c r="K37" s="7">
        <v>0</v>
      </c>
      <c r="L37" s="11">
        <v>0</v>
      </c>
      <c r="M37" s="11">
        <v>1015</v>
      </c>
      <c r="O37" s="11">
        <v>4785.7799999999988</v>
      </c>
      <c r="Q37" t="s">
        <v>40</v>
      </c>
    </row>
    <row r="38" spans="1:24" ht="15" customHeight="1" x14ac:dyDescent="0.25">
      <c r="A38" s="31">
        <v>44531</v>
      </c>
      <c r="B38" t="s">
        <v>138</v>
      </c>
      <c r="C38" t="s">
        <v>147</v>
      </c>
      <c r="D38" t="s">
        <v>31</v>
      </c>
      <c r="G38" t="s">
        <v>29</v>
      </c>
      <c r="H38" s="9">
        <v>1</v>
      </c>
      <c r="I38" s="11">
        <v>300</v>
      </c>
      <c r="J38" s="11">
        <v>300</v>
      </c>
      <c r="K38" s="7">
        <v>0</v>
      </c>
      <c r="L38" s="11">
        <v>0</v>
      </c>
      <c r="M38" s="11">
        <v>300</v>
      </c>
      <c r="O38" s="11">
        <v>5085.7799999999988</v>
      </c>
      <c r="Q38" t="s">
        <v>32</v>
      </c>
    </row>
    <row r="39" spans="1:24" ht="15" customHeight="1" x14ac:dyDescent="0.25">
      <c r="A39" s="31">
        <v>44501</v>
      </c>
      <c r="B39" t="s">
        <v>138</v>
      </c>
      <c r="C39" t="s">
        <v>147</v>
      </c>
      <c r="D39" t="s">
        <v>28</v>
      </c>
      <c r="G39" t="s">
        <v>29</v>
      </c>
      <c r="H39" s="9">
        <v>1</v>
      </c>
      <c r="I39" s="11">
        <v>500</v>
      </c>
      <c r="J39" s="11">
        <v>500</v>
      </c>
      <c r="K39" s="7">
        <v>0</v>
      </c>
      <c r="L39" s="11">
        <v>0</v>
      </c>
      <c r="M39" s="11">
        <v>500</v>
      </c>
      <c r="O39" s="11">
        <v>5585.7799999999988</v>
      </c>
      <c r="Q39" t="s">
        <v>30</v>
      </c>
    </row>
    <row r="40" spans="1:24" ht="15" customHeight="1" x14ac:dyDescent="0.25">
      <c r="A40" s="31">
        <v>44440</v>
      </c>
      <c r="B40" t="s">
        <v>138</v>
      </c>
      <c r="C40" t="s">
        <v>154</v>
      </c>
      <c r="D40" t="s">
        <v>25</v>
      </c>
      <c r="G40" t="s">
        <v>26</v>
      </c>
      <c r="H40" s="9">
        <v>9</v>
      </c>
      <c r="I40" s="11">
        <v>200</v>
      </c>
      <c r="J40" s="11">
        <v>1800</v>
      </c>
      <c r="K40" s="7">
        <v>0</v>
      </c>
      <c r="L40" s="11">
        <v>0</v>
      </c>
      <c r="M40" s="11">
        <v>1800</v>
      </c>
      <c r="O40" s="11">
        <v>7385.7799999999988</v>
      </c>
      <c r="Q40" t="s">
        <v>27</v>
      </c>
    </row>
    <row r="41" spans="1:24" ht="15" customHeight="1" x14ac:dyDescent="0.25">
      <c r="A41" s="31">
        <v>44440</v>
      </c>
      <c r="B41" t="s">
        <v>138</v>
      </c>
      <c r="C41" t="s">
        <v>155</v>
      </c>
      <c r="D41" t="s">
        <v>25</v>
      </c>
      <c r="G41" t="s">
        <v>26</v>
      </c>
      <c r="H41" s="9">
        <v>3</v>
      </c>
      <c r="I41" s="11">
        <v>300</v>
      </c>
      <c r="J41" s="11">
        <v>900</v>
      </c>
      <c r="K41" s="7">
        <v>0</v>
      </c>
      <c r="L41" s="11">
        <v>0</v>
      </c>
      <c r="M41" s="11">
        <v>900</v>
      </c>
      <c r="O41" s="11">
        <v>8285.7799999999988</v>
      </c>
      <c r="Q41" t="s">
        <v>27</v>
      </c>
    </row>
    <row r="42" spans="1:24" ht="15" customHeight="1" x14ac:dyDescent="0.25">
      <c r="A42" s="31">
        <v>44439</v>
      </c>
      <c r="B42" t="s">
        <v>139</v>
      </c>
      <c r="C42" t="s">
        <v>148</v>
      </c>
      <c r="D42" t="s">
        <v>15</v>
      </c>
      <c r="F42" s="5" t="s">
        <v>15</v>
      </c>
      <c r="J42" s="11">
        <v>600</v>
      </c>
      <c r="N42" s="11">
        <v>600</v>
      </c>
      <c r="O42" s="11">
        <v>7685.7799999999988</v>
      </c>
      <c r="P42" t="s">
        <v>16</v>
      </c>
      <c r="Q42" t="s">
        <v>21</v>
      </c>
      <c r="R42" t="s">
        <v>18</v>
      </c>
      <c r="X42" s="11">
        <v>0</v>
      </c>
    </row>
    <row r="43" spans="1:24" ht="15" customHeight="1" x14ac:dyDescent="0.25">
      <c r="A43" s="31">
        <v>44439</v>
      </c>
      <c r="B43" t="s">
        <v>139</v>
      </c>
      <c r="C43" t="s">
        <v>148</v>
      </c>
      <c r="D43" t="s">
        <v>15</v>
      </c>
      <c r="F43" s="5" t="s">
        <v>15</v>
      </c>
      <c r="J43" s="11">
        <v>100</v>
      </c>
      <c r="N43" s="11">
        <v>100</v>
      </c>
      <c r="O43" s="11">
        <v>7585.7799999999988</v>
      </c>
      <c r="P43" t="s">
        <v>16</v>
      </c>
      <c r="Q43" t="s">
        <v>22</v>
      </c>
      <c r="R43" t="s">
        <v>18</v>
      </c>
      <c r="X43" s="11">
        <v>0</v>
      </c>
    </row>
    <row r="44" spans="1:24" ht="15" customHeight="1" x14ac:dyDescent="0.25">
      <c r="A44" s="31">
        <v>44361</v>
      </c>
      <c r="B44" t="s">
        <v>139</v>
      </c>
      <c r="C44" t="s">
        <v>148</v>
      </c>
      <c r="D44" t="s">
        <v>15</v>
      </c>
      <c r="F44" s="5" t="s">
        <v>15</v>
      </c>
      <c r="J44" s="11">
        <v>800</v>
      </c>
      <c r="N44" s="11">
        <v>800</v>
      </c>
      <c r="O44" s="11">
        <v>6785.7799999999988</v>
      </c>
      <c r="P44" t="s">
        <v>19</v>
      </c>
      <c r="Q44" t="s">
        <v>20</v>
      </c>
      <c r="R44" t="s">
        <v>18</v>
      </c>
      <c r="X44" s="11">
        <v>0</v>
      </c>
    </row>
    <row r="45" spans="1:24" ht="15" customHeight="1" x14ac:dyDescent="0.25">
      <c r="A45" s="31">
        <v>44348</v>
      </c>
      <c r="B45" t="s">
        <v>138</v>
      </c>
      <c r="C45" t="s">
        <v>147</v>
      </c>
      <c r="D45" t="s">
        <v>33</v>
      </c>
      <c r="G45" t="s">
        <v>29</v>
      </c>
      <c r="H45" s="9">
        <v>1</v>
      </c>
      <c r="I45" s="11">
        <v>300</v>
      </c>
      <c r="J45" s="11">
        <v>300</v>
      </c>
      <c r="K45" s="7">
        <v>0</v>
      </c>
      <c r="L45" s="11">
        <v>0</v>
      </c>
      <c r="M45" s="11">
        <v>300</v>
      </c>
      <c r="O45" s="11">
        <v>7085.7799999999988</v>
      </c>
      <c r="Q45" t="s">
        <v>34</v>
      </c>
    </row>
    <row r="46" spans="1:24" ht="15" customHeight="1" x14ac:dyDescent="0.25">
      <c r="A46" s="31">
        <v>44211</v>
      </c>
      <c r="B46" t="s">
        <v>139</v>
      </c>
      <c r="C46" t="s">
        <v>148</v>
      </c>
      <c r="D46" t="s">
        <v>15</v>
      </c>
      <c r="F46" s="5" t="s">
        <v>15</v>
      </c>
      <c r="J46" s="11">
        <v>1050</v>
      </c>
      <c r="N46" s="11">
        <v>1050</v>
      </c>
      <c r="O46" s="11">
        <v>6035.7799999999988</v>
      </c>
      <c r="P46" t="s">
        <v>16</v>
      </c>
      <c r="Q46" t="s">
        <v>17</v>
      </c>
      <c r="R46" t="s">
        <v>18</v>
      </c>
      <c r="X46" s="11">
        <v>0</v>
      </c>
    </row>
  </sheetData>
  <pageMargins left="0.23622047244094491" right="0.15748031496062992" top="0.35433070866141736" bottom="0.35433070866141736" header="0.31496062992125984" footer="0.15748031496062992"/>
  <pageSetup paperSize="9" scale="70" fitToHeight="999" orientation="landscape" horizontalDpi="300" r:id="rId1"/>
  <headerFooter>
    <oddFooter>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Übersicht</vt:lpstr>
      <vt:lpstr>Detail</vt:lpstr>
      <vt:lpstr>Kontoauszug</vt:lpstr>
      <vt:lpstr>Kontoauszug!Druckbereich</vt:lpstr>
      <vt:lpstr>Kontoauszug!Drucktitel</vt:lpstr>
      <vt:lpstr>Kontoauszug!Suchkriterien</vt:lpstr>
      <vt:lpstr>Kontoauszug!Zielbereich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Bektas</dc:creator>
  <cp:lastModifiedBy>Ismail Bektas</cp:lastModifiedBy>
  <cp:lastPrinted>2022-12-29T06:56:26Z</cp:lastPrinted>
  <dcterms:created xsi:type="dcterms:W3CDTF">2021-11-13T12:58:25Z</dcterms:created>
  <dcterms:modified xsi:type="dcterms:W3CDTF">2023-01-04T09:04:23Z</dcterms:modified>
</cp:coreProperties>
</file>